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S" sheetId="1" r:id="rId4"/>
    <sheet state="visible" name="DOWN JUG" sheetId="2" r:id="rId5"/>
    <sheet state="visible" name="TERROR" sheetId="3" r:id="rId6"/>
    <sheet state="visible" name="COMMAS DT" sheetId="4" r:id="rId7"/>
    <sheet state="visible" name="ECLIPSE" sheetId="5" r:id="rId8"/>
    <sheet state="visible" name="HARD BOILED DT" sheetId="6" r:id="rId9"/>
    <sheet state="visible" name="DRIFTS" sheetId="7" r:id="rId10"/>
    <sheet state="visible" name="FANGS DT" sheetId="8" r:id="rId11"/>
    <sheet state="visible" name="LOAVES" sheetId="9" r:id="rId12"/>
    <sheet state="visible" name="ROCK LINE" sheetId="10" r:id="rId13"/>
    <sheet state="visible" name="SMOOTHLINE" sheetId="11" r:id="rId14"/>
    <sheet state="visible" name="FIBERGLASS MACROS" sheetId="12" r:id="rId15"/>
    <sheet state="visible" name="THERMO PLASTIC MACROS DUAL " sheetId="13" r:id="rId16"/>
    <sheet state="visible" name="THERMO PLASTIC MACROS FT" sheetId="14" r:id="rId17"/>
  </sheets>
  <definedNames/>
  <calcPr/>
  <extLst>
    <ext uri="GoogleSheetsCustomDataVersion2">
      <go:sheetsCustomData xmlns:go="http://customooxmlschemas.google.com/" r:id="rId18" roundtripDataChecksum="zt6Niqk4GXhek5zHq1gs2dhLhJuqj4Xr1swwqhMXhjA="/>
    </ext>
  </extLst>
</workbook>
</file>

<file path=xl/sharedStrings.xml><?xml version="1.0" encoding="utf-8"?>
<sst xmlns="http://schemas.openxmlformats.org/spreadsheetml/2006/main" count="1296" uniqueCount="900">
  <si>
    <t xml:space="preserve">COLOURS: 2-BRIGHT YELLOW. 5-TRAFFIC RED. 7-SKY BLUE. 10-BLACK. 11-FLURO ORANGE. 12-FLURO GREEN. 13-FLURO PINK. </t>
  </si>
  <si>
    <t>16-SIGNAL VIOLET. 69-LIGHT GREEN. 76-BURNT ORANGE. 77-US GREEN. 79-PURE WHITE. 81-PURPLE</t>
  </si>
  <si>
    <t>SETS</t>
  </si>
  <si>
    <t>HOLDS</t>
  </si>
  <si>
    <t>KG</t>
  </si>
  <si>
    <t>COLOURS</t>
  </si>
  <si>
    <t>ECLIPSE JUGS</t>
  </si>
  <si>
    <t>ECLIPSE EDGES &amp; SLOPERS</t>
  </si>
  <si>
    <t>BRIGHT YELLOW - RAL 1023</t>
  </si>
  <si>
    <t>TRAFFIC RED - RAL 3020</t>
  </si>
  <si>
    <t>ECLIPSE BLOCKERS</t>
  </si>
  <si>
    <t>SKY BLUE - RAL 5015</t>
  </si>
  <si>
    <t>BLACK - RAL 9005</t>
  </si>
  <si>
    <t>TERRORS DT</t>
  </si>
  <si>
    <t>FLURO ORANGE - RAL 2005</t>
  </si>
  <si>
    <t>FLURO GREEN - PAN. 802C</t>
  </si>
  <si>
    <t>FANGS DT</t>
  </si>
  <si>
    <t>FLURO PINK - PAN. 806C</t>
  </si>
  <si>
    <t>SIGNAL VIOLET - RAL 4008</t>
  </si>
  <si>
    <t>COMMAS DUAL</t>
  </si>
  <si>
    <t>LIGHT GREEN - RAL 6018</t>
  </si>
  <si>
    <t>BURNT ORANGE - US 14-01</t>
  </si>
  <si>
    <t>COMMAS</t>
  </si>
  <si>
    <t>US GREEN - US 16-16</t>
  </si>
  <si>
    <t>DRIFTS</t>
  </si>
  <si>
    <t>US PURPLE - PAN 267u</t>
  </si>
  <si>
    <t>LOAVES</t>
  </si>
  <si>
    <t>ROCK LINE</t>
  </si>
  <si>
    <t>SMOOTH LINE (POCKETS)</t>
  </si>
  <si>
    <t>SMOOTH LINE (SLOPERS)</t>
  </si>
  <si>
    <t>HARD BOILED DT</t>
  </si>
  <si>
    <t>DOWN CLIMBING JUGS</t>
  </si>
  <si>
    <t>FIBERGLASS DT COMMAS</t>
  </si>
  <si>
    <t>XX</t>
  </si>
  <si>
    <t xml:space="preserve">THERMO DUAL </t>
  </si>
  <si>
    <t>X</t>
  </si>
  <si>
    <t xml:space="preserve">THERMO FULL TEX </t>
  </si>
  <si>
    <t>TOTAL PU SETS PER COLOUR</t>
  </si>
  <si>
    <t>SHIPPING DETAILS</t>
  </si>
  <si>
    <t>COMPANY NAME</t>
  </si>
  <si>
    <t>TOTAL SETS</t>
  </si>
  <si>
    <t>ADDRESS</t>
  </si>
  <si>
    <t>TOTAL HOLDS</t>
  </si>
  <si>
    <t>TOTAL WEIGHT</t>
  </si>
  <si>
    <t>TOTAL COST ex VAT</t>
  </si>
  <si>
    <t>Discount</t>
  </si>
  <si>
    <t>POST CODE</t>
  </si>
  <si>
    <t>VAT</t>
  </si>
  <si>
    <t>COUNTRY</t>
  </si>
  <si>
    <t>TOTAL ORDER COST</t>
  </si>
  <si>
    <t>VAT / GST NUMBER</t>
  </si>
  <si>
    <t>PHONE NUMBER</t>
  </si>
  <si>
    <t>EMAIL</t>
  </si>
  <si>
    <t>YOUR REFERENCE NUMBER</t>
  </si>
  <si>
    <t>Down climbing Jugs</t>
  </si>
  <si>
    <t xml:space="preserve">Grey </t>
  </si>
  <si>
    <t>RAL 3020</t>
  </si>
  <si>
    <t>RAL 5015</t>
  </si>
  <si>
    <t>RAL 9005</t>
  </si>
  <si>
    <t>RAL 2005</t>
  </si>
  <si>
    <t>PAN 802C</t>
  </si>
  <si>
    <t>PAN 806C</t>
  </si>
  <si>
    <t>RAL 4008</t>
  </si>
  <si>
    <t>RAL 6027</t>
  </si>
  <si>
    <t>RAL 6018</t>
  </si>
  <si>
    <t>US 14-01</t>
  </si>
  <si>
    <t>US 16-16</t>
  </si>
  <si>
    <t>RAL 9010</t>
  </si>
  <si>
    <t>PAN 267U</t>
  </si>
  <si>
    <t>NAME</t>
  </si>
  <si>
    <t>PHOTO</t>
  </si>
  <si>
    <t>SET SIZE</t>
  </si>
  <si>
    <t>SKU</t>
  </si>
  <si>
    <t>PRICE</t>
  </si>
  <si>
    <t>WEIGHT</t>
  </si>
  <si>
    <t>TOTAL ex TAX</t>
  </si>
  <si>
    <t>Down Foot</t>
  </si>
  <si>
    <t>Downjug</t>
  </si>
  <si>
    <t>TERRORS</t>
  </si>
  <si>
    <t>RAL 1023</t>
  </si>
  <si>
    <t>COST ex TAX</t>
  </si>
  <si>
    <t>XS</t>
  </si>
  <si>
    <t>UN 01</t>
  </si>
  <si>
    <t>SMALL 1</t>
  </si>
  <si>
    <t>UN 02</t>
  </si>
  <si>
    <t>LARGE 1</t>
  </si>
  <si>
    <t>UN 03</t>
  </si>
  <si>
    <t>LARGE 2</t>
  </si>
  <si>
    <t>UN 07</t>
  </si>
  <si>
    <t>XL 1</t>
  </si>
  <si>
    <t>UN 04</t>
  </si>
  <si>
    <t>XL 2</t>
  </si>
  <si>
    <t>UN 08</t>
  </si>
  <si>
    <t>XL 3</t>
  </si>
  <si>
    <t>UN 09</t>
  </si>
  <si>
    <t>XL 4</t>
  </si>
  <si>
    <t>UN 10</t>
  </si>
  <si>
    <t>XL 5</t>
  </si>
  <si>
    <t>UN 11</t>
  </si>
  <si>
    <t>SM PLATES</t>
  </si>
  <si>
    <t>UN 05</t>
  </si>
  <si>
    <t>MEDIUM PLATES</t>
  </si>
  <si>
    <t>UN 06</t>
  </si>
  <si>
    <t>XXXL 1</t>
  </si>
  <si>
    <t>UN 12</t>
  </si>
  <si>
    <t>XXXL 2</t>
  </si>
  <si>
    <t>UN 13</t>
  </si>
  <si>
    <t>COMMAS PU</t>
  </si>
  <si>
    <t xml:space="preserve">COMMAS DUAL TEX </t>
  </si>
  <si>
    <t>DUAL TEX FOOT JIBS</t>
  </si>
  <si>
    <t>UC 02</t>
  </si>
  <si>
    <t>MICRO JIBS DT</t>
  </si>
  <si>
    <t>UC 03</t>
  </si>
  <si>
    <t>XS JIBS DT</t>
  </si>
  <si>
    <t>UC 04</t>
  </si>
  <si>
    <t>FLAT JIBS 1</t>
  </si>
  <si>
    <t>UC 06</t>
  </si>
  <si>
    <t>FLAT JIBS 2</t>
  </si>
  <si>
    <t>UC 07</t>
  </si>
  <si>
    <t>DUAL TEX SMALL FLARED JIBS</t>
  </si>
  <si>
    <t>UC 11</t>
  </si>
  <si>
    <t>XS FLAIRED JIBS</t>
  </si>
  <si>
    <t>UC 14</t>
  </si>
  <si>
    <t>DUAL TEX SMALL FLARED EDGES 1</t>
  </si>
  <si>
    <t>UC 16</t>
  </si>
  <si>
    <t>DUAL TEX SMALL FLARED EDGES 2</t>
  </si>
  <si>
    <t>UC 17</t>
  </si>
  <si>
    <t>LARGE EDGE DT</t>
  </si>
  <si>
    <t>UC 51</t>
  </si>
  <si>
    <t>XL EDGE 2 DUAL TEX</t>
  </si>
  <si>
    <t>UC 56</t>
  </si>
  <si>
    <t>XL EDGE 3 DUAL TEX</t>
  </si>
  <si>
    <t>UC 57</t>
  </si>
  <si>
    <t xml:space="preserve">COMMAS NORMAL TEX </t>
  </si>
  <si>
    <t>XS FEET</t>
  </si>
  <si>
    <t>UC 01</t>
  </si>
  <si>
    <t>SMALL FEET</t>
  </si>
  <si>
    <t>UC O5</t>
  </si>
  <si>
    <t>SMALL JIBS</t>
  </si>
  <si>
    <t>UC 10</t>
  </si>
  <si>
    <t>SMALL EDGE</t>
  </si>
  <si>
    <t>UC 15</t>
  </si>
  <si>
    <t>SMALL DEEP EDGE</t>
  </si>
  <si>
    <t>UC 20</t>
  </si>
  <si>
    <t>SMALL SCOOP EDGE</t>
  </si>
  <si>
    <t>UC 25</t>
  </si>
  <si>
    <t>MEDIUM EDGE 1</t>
  </si>
  <si>
    <t>UC 30</t>
  </si>
  <si>
    <t>MEDIUM EDGE 2</t>
  </si>
  <si>
    <t>UC 35</t>
  </si>
  <si>
    <t>LARGE EDGE 1</t>
  </si>
  <si>
    <t>UC 40</t>
  </si>
  <si>
    <t>LARGE EDGE 2</t>
  </si>
  <si>
    <t>UC 45</t>
  </si>
  <si>
    <t>LARGE EDGE 3</t>
  </si>
  <si>
    <t>UC 50</t>
  </si>
  <si>
    <t>XL SLOPERS</t>
  </si>
  <si>
    <t>UC 55</t>
  </si>
  <si>
    <t>XXL SLOPERS</t>
  </si>
  <si>
    <t>UC 60</t>
  </si>
  <si>
    <t>XXXL SLOPERS</t>
  </si>
  <si>
    <t>UC 65</t>
  </si>
  <si>
    <t>ECLIPSE FAMILY</t>
  </si>
  <si>
    <t>JUGS &amp; FEET</t>
  </si>
  <si>
    <t>MEDIUM  FEET 1</t>
  </si>
  <si>
    <t>UBE 76/CX.Small Feet 1</t>
  </si>
  <si>
    <t>MEDIUM  FEET 2</t>
  </si>
  <si>
    <t>UBE 79</t>
  </si>
  <si>
    <t>MEDIUM DEEP FEET</t>
  </si>
  <si>
    <t>UBE 80</t>
  </si>
  <si>
    <r>
      <rPr>
        <rFont val="Calibri"/>
        <b/>
        <color theme="1"/>
        <sz val="14.0"/>
      </rPr>
      <t xml:space="preserve">M JUGS                </t>
    </r>
    <r>
      <rPr>
        <rFont val="Calibri"/>
        <b/>
        <color theme="1"/>
        <sz val="11.0"/>
      </rPr>
      <t xml:space="preserve">SET A  </t>
    </r>
  </si>
  <si>
    <t>UBE 21</t>
  </si>
  <si>
    <r>
      <rPr>
        <rFont val="Calibri"/>
        <b/>
        <color theme="1"/>
        <sz val="14.0"/>
      </rPr>
      <t xml:space="preserve">L JUGS                </t>
    </r>
    <r>
      <rPr>
        <rFont val="Calibri"/>
        <b/>
        <color theme="1"/>
        <sz val="11.0"/>
      </rPr>
      <t>SET B</t>
    </r>
  </si>
  <si>
    <t>UBE 22</t>
  </si>
  <si>
    <r>
      <rPr>
        <rFont val="Calibri"/>
        <b/>
        <color theme="1"/>
        <sz val="14.0"/>
      </rPr>
      <t xml:space="preserve">XL JUGS             </t>
    </r>
    <r>
      <rPr>
        <rFont val="Calibri"/>
        <b/>
        <color theme="1"/>
        <sz val="11.0"/>
      </rPr>
      <t xml:space="preserve"> SET C</t>
    </r>
  </si>
  <si>
    <t>UBE 23</t>
  </si>
  <si>
    <r>
      <rPr>
        <rFont val="Calibri"/>
        <b/>
        <color theme="1"/>
        <sz val="15.0"/>
      </rPr>
      <t xml:space="preserve">XL JUGS           </t>
    </r>
    <r>
      <rPr>
        <rFont val="Calibri"/>
        <b/>
        <color theme="1"/>
        <sz val="11.0"/>
      </rPr>
      <t xml:space="preserve"> SET D</t>
    </r>
  </si>
  <si>
    <t>UBE 24</t>
  </si>
  <si>
    <t>EDGES &amp; SLOPERS &amp; FEET</t>
  </si>
  <si>
    <t>XS FEET 1</t>
  </si>
  <si>
    <t>UBE 85</t>
  </si>
  <si>
    <t>XS FEET 2</t>
  </si>
  <si>
    <t xml:space="preserve">UBE 86 </t>
  </si>
  <si>
    <t>S FEET 1</t>
  </si>
  <si>
    <t>UBE 77</t>
  </si>
  <si>
    <t>UBE 78</t>
  </si>
  <si>
    <t>M FEET &amp; EDGES</t>
  </si>
  <si>
    <t>UBE 84</t>
  </si>
  <si>
    <t xml:space="preserve">MEDIUM 1 SLOPERS &amp; EDGE </t>
  </si>
  <si>
    <t>UBE 74</t>
  </si>
  <si>
    <t>MEDIUM 2 EDGE</t>
  </si>
  <si>
    <t>UBE 75/cx  Small Edge 2</t>
  </si>
  <si>
    <t>M EDGES             slope &amp; edge</t>
  </si>
  <si>
    <t>UBE 02</t>
  </si>
  <si>
    <r>
      <rPr>
        <rFont val="Calibri"/>
        <b/>
        <color theme="1"/>
        <sz val="13.0"/>
      </rPr>
      <t xml:space="preserve">L SET A        </t>
    </r>
    <r>
      <rPr>
        <rFont val="Calibri"/>
        <b/>
        <color theme="1"/>
        <sz val="11.0"/>
      </rPr>
      <t xml:space="preserve">MIXED EDGES </t>
    </r>
  </si>
  <si>
    <t>UBE 01</t>
  </si>
  <si>
    <r>
      <rPr>
        <rFont val="Calibri"/>
        <b/>
        <color theme="1"/>
        <sz val="13.0"/>
      </rPr>
      <t>L SET B</t>
    </r>
    <r>
      <rPr>
        <rFont val="Calibri"/>
        <b/>
        <color theme="1"/>
        <sz val="11.0"/>
      </rPr>
      <t xml:space="preserve">         MIXED DEEP INCUT AND SLOPERS</t>
    </r>
  </si>
  <si>
    <t>UBE 05</t>
  </si>
  <si>
    <r>
      <rPr>
        <rFont val="Calibri"/>
        <b/>
        <color theme="1"/>
        <sz val="14.0"/>
      </rPr>
      <t xml:space="preserve">XL SET C     </t>
    </r>
    <r>
      <rPr>
        <rFont val="Calibri"/>
        <b/>
        <color theme="1"/>
        <sz val="11.0"/>
      </rPr>
      <t xml:space="preserve"> MIXED DEEP INCUT AND SLOPERS</t>
    </r>
  </si>
  <si>
    <t>UBE 10</t>
  </si>
  <si>
    <r>
      <rPr>
        <rFont val="Calibri"/>
        <b/>
        <color theme="1"/>
        <sz val="14.0"/>
      </rPr>
      <t xml:space="preserve">XL SET D     </t>
    </r>
    <r>
      <rPr>
        <rFont val="Calibri"/>
        <b/>
        <color theme="1"/>
        <sz val="11.0"/>
      </rPr>
      <t xml:space="preserve"> MIXED DEEP INCUT AND SLOPERS 30 CM</t>
    </r>
  </si>
  <si>
    <t>UBE 15</t>
  </si>
  <si>
    <r>
      <rPr>
        <rFont val="Calibri"/>
        <b/>
        <color theme="1"/>
        <sz val="14.0"/>
      </rPr>
      <t xml:space="preserve">XXL SET E     </t>
    </r>
    <r>
      <rPr>
        <rFont val="Calibri"/>
        <b/>
        <color theme="1"/>
        <sz val="11.0"/>
      </rPr>
      <t xml:space="preserve"> MIXED DEEP INCUTS AND SLOPERS 40CM </t>
    </r>
  </si>
  <si>
    <t>UBE 20</t>
  </si>
  <si>
    <t>BLOCKERS (MIXED EDGES)</t>
  </si>
  <si>
    <t>SET A1 FOR BLOCKING SET A ECLIPSE</t>
  </si>
  <si>
    <t>UBE 25</t>
  </si>
  <si>
    <t>SET A2 FOR BLOCKING SET A ECLIPSE</t>
  </si>
  <si>
    <t>UBE 30</t>
  </si>
  <si>
    <t>SET B1 FOR BLOCKING SET B ECLIPSE</t>
  </si>
  <si>
    <t>UBE 35</t>
  </si>
  <si>
    <t>SET B2 FOR BLOCKING SET B ECLIPSE</t>
  </si>
  <si>
    <t>UBE 40</t>
  </si>
  <si>
    <t>SET C1 FOR BLOCKING SET C ECLIPSE</t>
  </si>
  <si>
    <t>UBE 45</t>
  </si>
  <si>
    <t>SET C2 FOR BLOCKING SET C ECLIPSE</t>
  </si>
  <si>
    <t>UBE 50</t>
  </si>
  <si>
    <t>SET D1 FOR BLOCKING SET D ECLIPSE</t>
  </si>
  <si>
    <t>UBE 55</t>
  </si>
  <si>
    <t>SET D2 FOR BLOCKING SET D ECLIPSE</t>
  </si>
  <si>
    <t>UBE 60</t>
  </si>
  <si>
    <t>SET E1 FOR BLOCKING SET E ECLIPSE</t>
  </si>
  <si>
    <t>UBE 65</t>
  </si>
  <si>
    <t>SET E2 FOR BLOCKING SET E ECLIPSE</t>
  </si>
  <si>
    <t>UBE 70</t>
  </si>
  <si>
    <t xml:space="preserve">HARD BOILED PU </t>
  </si>
  <si>
    <t xml:space="preserve">SIZE </t>
  </si>
  <si>
    <t>10 cm</t>
  </si>
  <si>
    <t>M 1          Good Feet</t>
  </si>
  <si>
    <t>UHB 01</t>
  </si>
  <si>
    <t>19cm</t>
  </si>
  <si>
    <t>Large 1     Shallow scoops and edges</t>
  </si>
  <si>
    <t>UHB 10</t>
  </si>
  <si>
    <t>Large 2  Pinches</t>
  </si>
  <si>
    <t>UHB 11</t>
  </si>
  <si>
    <t>30 cm</t>
  </si>
  <si>
    <t>XL 1   Shallow and Deep edge</t>
  </si>
  <si>
    <t>UHB 15</t>
  </si>
  <si>
    <t>XL 2   Hard Scoops</t>
  </si>
  <si>
    <t>UHB 16</t>
  </si>
  <si>
    <t>XL 3  Rounded incuts</t>
  </si>
  <si>
    <t>UHB 17</t>
  </si>
  <si>
    <t>XL 4    Round Scoop</t>
  </si>
  <si>
    <t>UHB 18</t>
  </si>
  <si>
    <t>XL 5 Rounded Juggy</t>
  </si>
  <si>
    <t>UHB 19</t>
  </si>
  <si>
    <t>XL 6       Hard Pinches</t>
  </si>
  <si>
    <t>UHB 20</t>
  </si>
  <si>
    <t>XL 7         Pinches</t>
  </si>
  <si>
    <t>UHB 21</t>
  </si>
  <si>
    <t>XL 8       Hard Pinches</t>
  </si>
  <si>
    <t>UHB 22</t>
  </si>
  <si>
    <t>40 cm</t>
  </si>
  <si>
    <t>XL+ 9    Good Edges</t>
  </si>
  <si>
    <t>UHB 30</t>
  </si>
  <si>
    <t>XL+ 10    Rounded Incut</t>
  </si>
  <si>
    <t>UHB 31</t>
  </si>
  <si>
    <t>XL+ 11    Hard Scoops</t>
  </si>
  <si>
    <t>UHB 32</t>
  </si>
  <si>
    <t>XL+ 12  Round Juggy Incuts</t>
  </si>
  <si>
    <t>UHB 33</t>
  </si>
  <si>
    <t>XL+ 13   Hard Scoops</t>
  </si>
  <si>
    <t>UHB 34</t>
  </si>
  <si>
    <t>XXL 1  Hard Scoops</t>
  </si>
  <si>
    <t>UHB 40</t>
  </si>
  <si>
    <t>XXL 2</t>
  </si>
  <si>
    <t>UHB 41</t>
  </si>
  <si>
    <t>XXL 3 Hard scoops</t>
  </si>
  <si>
    <t>UHB 42</t>
  </si>
  <si>
    <t>PHOTOS</t>
  </si>
  <si>
    <t>SM FEET 1</t>
  </si>
  <si>
    <t>UD 01</t>
  </si>
  <si>
    <t>TECH FEET</t>
  </si>
  <si>
    <t>UD 04</t>
  </si>
  <si>
    <t>SM FEET 2</t>
  </si>
  <si>
    <t>UD 05</t>
  </si>
  <si>
    <t>UD 06</t>
  </si>
  <si>
    <t>LG FEET</t>
  </si>
  <si>
    <t>UD 07</t>
  </si>
  <si>
    <t>FEINT EDGES</t>
  </si>
  <si>
    <t>UD 08</t>
  </si>
  <si>
    <t>XS EDGES</t>
  </si>
  <si>
    <t>UD 09</t>
  </si>
  <si>
    <t xml:space="preserve">PLATE EDGES </t>
  </si>
  <si>
    <t>UD 10</t>
  </si>
  <si>
    <t xml:space="preserve">LG EDGES </t>
  </si>
  <si>
    <t>UD 11</t>
  </si>
  <si>
    <t>LG INCUTS</t>
  </si>
  <si>
    <t>UD 12</t>
  </si>
  <si>
    <t>LARGE PINCH</t>
  </si>
  <si>
    <t>UD 13</t>
  </si>
  <si>
    <t>SM EDGES 1</t>
  </si>
  <si>
    <t>UD 15</t>
  </si>
  <si>
    <t>SM EDGES 2</t>
  </si>
  <si>
    <t>UD 16</t>
  </si>
  <si>
    <t>MED EDGES</t>
  </si>
  <si>
    <t>UD 17</t>
  </si>
  <si>
    <t>RIB INCUTS</t>
  </si>
  <si>
    <t>UD 18</t>
  </si>
  <si>
    <t>FLAT EDGES</t>
  </si>
  <si>
    <t>UD 19</t>
  </si>
  <si>
    <t>SM JUGS 1</t>
  </si>
  <si>
    <t>UD 20</t>
  </si>
  <si>
    <t>MED JUGS 1</t>
  </si>
  <si>
    <t>UD 25</t>
  </si>
  <si>
    <t>MED JUGS 2</t>
  </si>
  <si>
    <t>UD 30</t>
  </si>
  <si>
    <t>LG JUGS 1</t>
  </si>
  <si>
    <t>UD 35</t>
  </si>
  <si>
    <t>LG JUGS 2</t>
  </si>
  <si>
    <t>UD 36</t>
  </si>
  <si>
    <t>XL JUGS 1</t>
  </si>
  <si>
    <t>UD 40</t>
  </si>
  <si>
    <t>XXL JUGS 1</t>
  </si>
  <si>
    <t>UD 45</t>
  </si>
  <si>
    <t>XXXL JUGS 1</t>
  </si>
  <si>
    <t>UD 50</t>
  </si>
  <si>
    <t>XL ROUND LEDGE</t>
  </si>
  <si>
    <t>UD 41</t>
  </si>
  <si>
    <t>MIXED LEDGE</t>
  </si>
  <si>
    <t>UD 42</t>
  </si>
  <si>
    <t>XL INCUT LEDGE</t>
  </si>
  <si>
    <t>UD 43</t>
  </si>
  <si>
    <t>4XL FEATURE</t>
  </si>
  <si>
    <t>UD 70</t>
  </si>
  <si>
    <t>MONSTER 2</t>
  </si>
  <si>
    <t>UD 66</t>
  </si>
  <si>
    <t>MONSTER 4</t>
  </si>
  <si>
    <t>UD 68</t>
  </si>
  <si>
    <t>FANGS PU</t>
  </si>
  <si>
    <r>
      <rPr>
        <rFont val="Calibri"/>
        <b/>
        <color theme="1"/>
        <sz val="15.0"/>
      </rPr>
      <t xml:space="preserve">XXXS       </t>
    </r>
    <r>
      <rPr>
        <rFont val="Calibri"/>
        <b/>
        <color theme="1"/>
        <sz val="11.0"/>
      </rPr>
      <t>TINY INCUT EDGES</t>
    </r>
  </si>
  <si>
    <r>
      <rPr>
        <rFont val="Calibri"/>
        <b/>
        <color theme="1"/>
        <sz val="15.0"/>
      </rPr>
      <t xml:space="preserve">XXS 1 </t>
    </r>
    <r>
      <rPr>
        <rFont val="Calibri"/>
        <b/>
        <color theme="1"/>
        <sz val="11.0"/>
      </rPr>
      <t xml:space="preserve">        JUST THERE POSITIVE EDGES</t>
    </r>
  </si>
  <si>
    <r>
      <rPr>
        <rFont val="Calibri"/>
        <b/>
        <color theme="1"/>
        <sz val="15.0"/>
      </rPr>
      <t>XXS 2</t>
    </r>
    <r>
      <rPr>
        <rFont val="Calibri"/>
        <b/>
        <color theme="1"/>
        <sz val="11.0"/>
      </rPr>
      <t xml:space="preserve">         SLOPING EDGES</t>
    </r>
  </si>
  <si>
    <t>XS FLAT JIBS</t>
  </si>
  <si>
    <t>UC 05</t>
  </si>
  <si>
    <r>
      <rPr>
        <rFont val="Calibri"/>
        <b/>
        <color theme="1"/>
        <sz val="15.0"/>
      </rPr>
      <t xml:space="preserve">SMALL </t>
    </r>
    <r>
      <rPr>
        <rFont val="Calibri"/>
        <b/>
        <color theme="1"/>
        <sz val="11.0"/>
      </rPr>
      <t>MIXED INCUT AND SLOPING EDGES</t>
    </r>
  </si>
  <si>
    <t>UC 70</t>
  </si>
  <si>
    <r>
      <rPr>
        <rFont val="Calibri"/>
        <b/>
        <color theme="1"/>
        <sz val="15.0"/>
      </rPr>
      <t xml:space="preserve">MEDIUM </t>
    </r>
    <r>
      <rPr>
        <rFont val="Calibri"/>
        <b/>
        <color theme="1"/>
        <sz val="11.0"/>
      </rPr>
      <t>MIXED INCUT AND SLOPING EDGES</t>
    </r>
  </si>
  <si>
    <t>UC 71</t>
  </si>
  <si>
    <t>UC 72</t>
  </si>
  <si>
    <t>UC 73</t>
  </si>
  <si>
    <t>LARGE 3</t>
  </si>
  <si>
    <t>UF 77</t>
  </si>
  <si>
    <t>XL</t>
  </si>
  <si>
    <t>UC 74</t>
  </si>
  <si>
    <t>UF 76</t>
  </si>
  <si>
    <t>XXL</t>
  </si>
  <si>
    <t>UC 75</t>
  </si>
  <si>
    <t>Fiberglass</t>
  </si>
  <si>
    <t>MACROS Edge</t>
  </si>
  <si>
    <t>UCF 85 - 90</t>
  </si>
  <si>
    <t>MACROS Slopes COMP</t>
  </si>
  <si>
    <t>FULL Pack MACROS</t>
  </si>
  <si>
    <t>11% discount</t>
  </si>
  <si>
    <t>FOOT JIBS</t>
  </si>
  <si>
    <t>UL 01</t>
  </si>
  <si>
    <t>UL 02</t>
  </si>
  <si>
    <t>SM DEEP FEET</t>
  </si>
  <si>
    <t>UL 03</t>
  </si>
  <si>
    <t>MICRO JIBS 1</t>
  </si>
  <si>
    <t>UL 04</t>
  </si>
  <si>
    <t>THIN JIBS SM</t>
  </si>
  <si>
    <t>UL 05</t>
  </si>
  <si>
    <t>THIN JIBS LG</t>
  </si>
  <si>
    <t>UL 06</t>
  </si>
  <si>
    <r>
      <rPr>
        <rFont val="Calibri"/>
        <b/>
        <color theme="1"/>
        <sz val="11.0"/>
      </rPr>
      <t>XS MIXED EDGES</t>
    </r>
    <r>
      <rPr>
        <rFont val="Calibri"/>
        <b/>
        <color theme="1"/>
        <sz val="10.0"/>
      </rPr>
      <t xml:space="preserve"> </t>
    </r>
    <r>
      <rPr>
        <rFont val="Calibri"/>
        <b/>
        <i/>
        <color theme="1"/>
        <sz val="9.0"/>
      </rPr>
      <t>(SLOPERS TO INCUTS)</t>
    </r>
  </si>
  <si>
    <t>UL 10</t>
  </si>
  <si>
    <t>LG DEEP FEET</t>
  </si>
  <si>
    <t>UL 11</t>
  </si>
  <si>
    <r>
      <rPr>
        <rFont val="Calibri"/>
        <b/>
        <color theme="1"/>
        <sz val="11.0"/>
      </rPr>
      <t xml:space="preserve">SMALL MIXED EDGES  </t>
    </r>
    <r>
      <rPr>
        <rFont val="Calibri"/>
        <b/>
        <i/>
        <color theme="1"/>
        <sz val="9.0"/>
      </rPr>
      <t>(SLOPERS TO INCUTS)</t>
    </r>
  </si>
  <si>
    <t>UL 15</t>
  </si>
  <si>
    <t>XS PATCH</t>
  </si>
  <si>
    <t>UL 16</t>
  </si>
  <si>
    <t>SMALL JUGS</t>
  </si>
  <si>
    <t>UL 17</t>
  </si>
  <si>
    <r>
      <rPr>
        <rFont val="Calibri"/>
        <b/>
        <color theme="1"/>
        <sz val="11.0"/>
      </rPr>
      <t xml:space="preserve">MEDIUM EDGES  </t>
    </r>
    <r>
      <rPr>
        <rFont val="Calibri"/>
        <b/>
        <i/>
        <color theme="1"/>
        <sz val="9.0"/>
      </rPr>
      <t>(SLOPERS TO INCUTS)</t>
    </r>
  </si>
  <si>
    <t>UL 20</t>
  </si>
  <si>
    <t>MEDIUM PATCHES</t>
  </si>
  <si>
    <t>UL 22</t>
  </si>
  <si>
    <r>
      <rPr>
        <rFont val="Calibri"/>
        <b/>
        <color theme="1"/>
        <sz val="11.0"/>
      </rPr>
      <t xml:space="preserve">LARGE MIXED EDGES  </t>
    </r>
    <r>
      <rPr>
        <rFont val="Calibri"/>
        <b/>
        <i/>
        <color theme="1"/>
        <sz val="9.0"/>
      </rPr>
      <t>(SLOPERS TO INCUTS)</t>
    </r>
  </si>
  <si>
    <t>UL 25</t>
  </si>
  <si>
    <t>LG PATCH</t>
  </si>
  <si>
    <t>UL 26</t>
  </si>
  <si>
    <r>
      <rPr>
        <rFont val="Calibri"/>
        <b/>
        <color theme="1"/>
        <sz val="11.0"/>
      </rPr>
      <t xml:space="preserve">XL MIXED EDGES FROM  </t>
    </r>
    <r>
      <rPr>
        <rFont val="Calibri"/>
        <b/>
        <i/>
        <color theme="1"/>
        <sz val="9.0"/>
      </rPr>
      <t>(SLOPERS TO INCUTS)</t>
    </r>
  </si>
  <si>
    <t>UL 30</t>
  </si>
  <si>
    <t>XXL 1 INCUT EDGES</t>
  </si>
  <si>
    <t>UL 35</t>
  </si>
  <si>
    <r>
      <rPr>
        <rFont val="Calibri"/>
        <b/>
        <color theme="1"/>
        <sz val="11.0"/>
      </rPr>
      <t xml:space="preserve">XXL 2 </t>
    </r>
    <r>
      <rPr>
        <rFont val="Calibri"/>
        <b/>
        <i/>
        <color theme="1"/>
        <sz val="9.0"/>
      </rPr>
      <t>SLOPING EDGES</t>
    </r>
  </si>
  <si>
    <t>UL 40</t>
  </si>
  <si>
    <r>
      <rPr>
        <rFont val="Calibri"/>
        <b/>
        <color theme="1"/>
        <sz val="11.0"/>
      </rPr>
      <t xml:space="preserve">XXXL MIXED </t>
    </r>
    <r>
      <rPr>
        <rFont val="Calibri"/>
        <b/>
        <i/>
        <color theme="1"/>
        <sz val="9.0"/>
      </rPr>
      <t xml:space="preserve"> (SLOPERS TO INCUTS)</t>
    </r>
  </si>
  <si>
    <t>UL 45</t>
  </si>
  <si>
    <t>4 XL 1       JUGS</t>
  </si>
  <si>
    <t>UL 50</t>
  </si>
  <si>
    <t>4 XL 2         ROUNDED JUGS</t>
  </si>
  <si>
    <t>UL 55</t>
  </si>
  <si>
    <t>4 XL 3          ROUNDED JUGS</t>
  </si>
  <si>
    <t>UL 60</t>
  </si>
  <si>
    <t>4 XL 4         ROUNDED EDGES</t>
  </si>
  <si>
    <t>UL 65</t>
  </si>
  <si>
    <t>DUAL MEDIUM FEET</t>
  </si>
  <si>
    <t>URL 08</t>
  </si>
  <si>
    <t>DUAL MEDIUM EDGE</t>
  </si>
  <si>
    <t>URL 15</t>
  </si>
  <si>
    <t>URL 01</t>
  </si>
  <si>
    <t>URL 80</t>
  </si>
  <si>
    <t>URL 02</t>
  </si>
  <si>
    <t>URL 05</t>
  </si>
  <si>
    <t>MED JIBS</t>
  </si>
  <si>
    <t>URL 06</t>
  </si>
  <si>
    <t>URL 07</t>
  </si>
  <si>
    <t>MED FEET</t>
  </si>
  <si>
    <t>URL 09</t>
  </si>
  <si>
    <t>SMALL EDGES</t>
  </si>
  <si>
    <t>URL 10</t>
  </si>
  <si>
    <t>SM DEEP EDGE</t>
  </si>
  <si>
    <t>URL 11</t>
  </si>
  <si>
    <t>SMALL EDGE 2</t>
  </si>
  <si>
    <t>URL 12</t>
  </si>
  <si>
    <t>SM STEEP EDGE</t>
  </si>
  <si>
    <t>URL 13</t>
  </si>
  <si>
    <t>LG FIN EDGE</t>
  </si>
  <si>
    <t>URL 14</t>
  </si>
  <si>
    <t>URL 20</t>
  </si>
  <si>
    <t>MED EDGE 2</t>
  </si>
  <si>
    <t>URL 21</t>
  </si>
  <si>
    <t>MED EDGE 3</t>
  </si>
  <si>
    <t>URL 22</t>
  </si>
  <si>
    <t>MED LONG EDGE</t>
  </si>
  <si>
    <t>URL 24</t>
  </si>
  <si>
    <t>MEDIUM FLAKES</t>
  </si>
  <si>
    <t>URL 25</t>
  </si>
  <si>
    <t>LG SLOPE EDGE</t>
  </si>
  <si>
    <t>URL 30</t>
  </si>
  <si>
    <t>LG EDGE 1</t>
  </si>
  <si>
    <t>URL 31</t>
  </si>
  <si>
    <t>LG LONG EDGE</t>
  </si>
  <si>
    <t>URL 33</t>
  </si>
  <si>
    <t>LG LOW PINCH</t>
  </si>
  <si>
    <t>URL 34</t>
  </si>
  <si>
    <t>LG FLAKES</t>
  </si>
  <si>
    <t>URL 35</t>
  </si>
  <si>
    <t>XL PINCHES</t>
  </si>
  <si>
    <t>URL 40</t>
  </si>
  <si>
    <t>XL PINCHES 1</t>
  </si>
  <si>
    <t>URL 41</t>
  </si>
  <si>
    <t>XL SLOPE EDGE</t>
  </si>
  <si>
    <t>URL 50</t>
  </si>
  <si>
    <t>XL LONG EDGE</t>
  </si>
  <si>
    <t>URL 51</t>
  </si>
  <si>
    <t>SM JUGS</t>
  </si>
  <si>
    <t>URL 60</t>
  </si>
  <si>
    <t>URL 61</t>
  </si>
  <si>
    <t>URL 62</t>
  </si>
  <si>
    <t xml:space="preserve">LG JUGS </t>
  </si>
  <si>
    <t>URL 65</t>
  </si>
  <si>
    <t>URL 66</t>
  </si>
  <si>
    <t>SMOOTH LINE POCKETS</t>
  </si>
  <si>
    <t>POCKETS</t>
  </si>
  <si>
    <t>FEET</t>
  </si>
  <si>
    <t>UP 01</t>
  </si>
  <si>
    <t>SMALL</t>
  </si>
  <si>
    <t>UP 05</t>
  </si>
  <si>
    <t>MEDIUM</t>
  </si>
  <si>
    <t>UP 10</t>
  </si>
  <si>
    <t>LARGE SLOTS</t>
  </si>
  <si>
    <t>UP 15</t>
  </si>
  <si>
    <t xml:space="preserve">LARGE </t>
  </si>
  <si>
    <t>UP 20</t>
  </si>
  <si>
    <t>LARGE 2 INCUT POCKETS</t>
  </si>
  <si>
    <t>UP 21</t>
  </si>
  <si>
    <t>XL SLOTS</t>
  </si>
  <si>
    <t>UP 25</t>
  </si>
  <si>
    <t xml:space="preserve">XL </t>
  </si>
  <si>
    <t>UP 30</t>
  </si>
  <si>
    <t>UP 31</t>
  </si>
  <si>
    <t>UP 32</t>
  </si>
  <si>
    <t>XL 4 INCUT POCKETS</t>
  </si>
  <si>
    <t>UP 33</t>
  </si>
  <si>
    <t>FEATURE 1</t>
  </si>
  <si>
    <t>UP 40</t>
  </si>
  <si>
    <t>FEATURE 2</t>
  </si>
  <si>
    <t>UP 41</t>
  </si>
  <si>
    <t>FEATURE 3</t>
  </si>
  <si>
    <t>UP 42</t>
  </si>
  <si>
    <t>SLOPERS</t>
  </si>
  <si>
    <t>USL 01</t>
  </si>
  <si>
    <t>SMALL FOOT SPIKES</t>
  </si>
  <si>
    <t>USL 02</t>
  </si>
  <si>
    <t>USL 03</t>
  </si>
  <si>
    <t>USL 04</t>
  </si>
  <si>
    <t>MEDIUM FEET</t>
  </si>
  <si>
    <t>USL 06</t>
  </si>
  <si>
    <t>LARGE FEET</t>
  </si>
  <si>
    <t>USL 07</t>
  </si>
  <si>
    <t>SMALL FLAT EDGES</t>
  </si>
  <si>
    <t>USL 10</t>
  </si>
  <si>
    <t>SMALL ROUND INCUTS</t>
  </si>
  <si>
    <t>USL 11</t>
  </si>
  <si>
    <t>SMALL FLARED INCUTS</t>
  </si>
  <si>
    <t>USL 12</t>
  </si>
  <si>
    <t>MED SLOPER FEET</t>
  </si>
  <si>
    <t>USL 05</t>
  </si>
  <si>
    <t>MED FLAT EDGES</t>
  </si>
  <si>
    <t>USL 15</t>
  </si>
  <si>
    <t>MEDIUM LOW PINCH</t>
  </si>
  <si>
    <t>USL 16</t>
  </si>
  <si>
    <t>MEDIUM INCUT EDGE</t>
  </si>
  <si>
    <t>USL 17</t>
  </si>
  <si>
    <t>LG ROUND EDGE</t>
  </si>
  <si>
    <t>USL 20</t>
  </si>
  <si>
    <t>LG DIMPLE EDGE</t>
  </si>
  <si>
    <t>USL 21</t>
  </si>
  <si>
    <t>LG ROUND INCUT EDGE</t>
  </si>
  <si>
    <t>USL 22</t>
  </si>
  <si>
    <t>LG DEEP INCUT EDGES</t>
  </si>
  <si>
    <t>USL 23</t>
  </si>
  <si>
    <t>LG ROUND LEDGE</t>
  </si>
  <si>
    <t>USL 60</t>
  </si>
  <si>
    <t>USL 30</t>
  </si>
  <si>
    <t>USL 40</t>
  </si>
  <si>
    <t>USL 41</t>
  </si>
  <si>
    <t>LARGE PINCHES</t>
  </si>
  <si>
    <t>USL 79</t>
  </si>
  <si>
    <t xml:space="preserve">USL 80 </t>
  </si>
  <si>
    <t>XXL PINCHES</t>
  </si>
  <si>
    <t>USL 85</t>
  </si>
  <si>
    <t>MEDIUM JUGS</t>
  </si>
  <si>
    <t>USL 52</t>
  </si>
  <si>
    <t>LARGE JUGS 1</t>
  </si>
  <si>
    <t>USL 50</t>
  </si>
  <si>
    <t>LARGE JUGS 2</t>
  </si>
  <si>
    <t>USL 51</t>
  </si>
  <si>
    <t>XL JUGS 1      ROOF</t>
  </si>
  <si>
    <t>USL 55</t>
  </si>
  <si>
    <t>XL JUGS 2      ROOF</t>
  </si>
  <si>
    <t>USL 56</t>
  </si>
  <si>
    <t>XL JUGS 3 ROOF</t>
  </si>
  <si>
    <t>USL 48</t>
  </si>
  <si>
    <t>XXL JUGS 1     ROOF</t>
  </si>
  <si>
    <t>USL 57</t>
  </si>
  <si>
    <t>XXL JUGS 2 ROOF</t>
  </si>
  <si>
    <t>USL 49</t>
  </si>
  <si>
    <t>XXXL JUGS 1 ROOF</t>
  </si>
  <si>
    <t>USL 58</t>
  </si>
  <si>
    <t>XL LEDGES 1</t>
  </si>
  <si>
    <t>USL 65</t>
  </si>
  <si>
    <t>XL LEDGES 2</t>
  </si>
  <si>
    <t>USL 66</t>
  </si>
  <si>
    <t>XXL LEDGES 1</t>
  </si>
  <si>
    <t>USL 70</t>
  </si>
  <si>
    <t>XXL LEDGES 2</t>
  </si>
  <si>
    <t>USL 71</t>
  </si>
  <si>
    <t>XXXL LEDGES 1</t>
  </si>
  <si>
    <t>USL 75</t>
  </si>
  <si>
    <r>
      <rPr>
        <rFont val="Calibri"/>
        <b/>
        <color theme="1"/>
        <sz val="26.0"/>
      </rPr>
      <t>FIBERGLASS</t>
    </r>
    <r>
      <rPr>
        <rFont val="Calibri"/>
        <b/>
        <color theme="1"/>
        <sz val="26.0"/>
      </rPr>
      <t xml:space="preserve"> DUAL TEX</t>
    </r>
  </si>
  <si>
    <t>HOLD SIZE</t>
  </si>
  <si>
    <t>UNITS</t>
  </si>
  <si>
    <t xml:space="preserve">Pack of 8 Pinches. </t>
  </si>
  <si>
    <t>Pinch 1</t>
  </si>
  <si>
    <t>40 x 28</t>
  </si>
  <si>
    <t>W1</t>
  </si>
  <si>
    <t>Pinch 2</t>
  </si>
  <si>
    <t>40 x 20 x 13</t>
  </si>
  <si>
    <t>W2</t>
  </si>
  <si>
    <t>Pinch 3</t>
  </si>
  <si>
    <t>40 x 20 x 10</t>
  </si>
  <si>
    <t>W3</t>
  </si>
  <si>
    <t>Pinch 4</t>
  </si>
  <si>
    <t>38 x 20 x 8</t>
  </si>
  <si>
    <t>W4</t>
  </si>
  <si>
    <t>Pinch 5</t>
  </si>
  <si>
    <t>W5</t>
  </si>
  <si>
    <t>Pinch 6</t>
  </si>
  <si>
    <t>W6</t>
  </si>
  <si>
    <t>Pinch 7</t>
  </si>
  <si>
    <t>W7</t>
  </si>
  <si>
    <t>Pinch 8</t>
  </si>
  <si>
    <t>W8</t>
  </si>
  <si>
    <t xml:space="preserve">Pack of  13 Commas </t>
  </si>
  <si>
    <t>Comma Sloper 1 Juggy Sloper</t>
  </si>
  <si>
    <t>48 x 24 x 13</t>
  </si>
  <si>
    <t>C1</t>
  </si>
  <si>
    <t>Comma Sloper 2 Edge</t>
  </si>
  <si>
    <t>50 x 24 x 13</t>
  </si>
  <si>
    <t>C2</t>
  </si>
  <si>
    <t>Comma Sloper 3  Rounded Jug</t>
  </si>
  <si>
    <t>90 x 40 x 16</t>
  </si>
  <si>
    <t>C3</t>
  </si>
  <si>
    <t>Comma Sloper 4 Sloping Jug</t>
  </si>
  <si>
    <t>80 x 38 x 18</t>
  </si>
  <si>
    <t>C4</t>
  </si>
  <si>
    <t>Comma Sloper 5  Rounded Jug</t>
  </si>
  <si>
    <t>83 x 35 x 18</t>
  </si>
  <si>
    <t>C5</t>
  </si>
  <si>
    <t>Comma Sloper 6 Round Sloper</t>
  </si>
  <si>
    <t>82 X 30 X 12</t>
  </si>
  <si>
    <t>C6</t>
  </si>
  <si>
    <t>Comma Sloper 7 Rounded Jug</t>
  </si>
  <si>
    <t>80 X 36 X 14</t>
  </si>
  <si>
    <t>C7</t>
  </si>
  <si>
    <t>Comma Sloper 8  Hard Sloper</t>
  </si>
  <si>
    <t>78 x 40 x 12</t>
  </si>
  <si>
    <t>C8</t>
  </si>
  <si>
    <t>Comma Sloper 9 Flat Sloper</t>
  </si>
  <si>
    <t>50 x 24,5 x13</t>
  </si>
  <si>
    <t>C9</t>
  </si>
  <si>
    <t>Comma Sloper 10  Hard Edge</t>
  </si>
  <si>
    <t>74 x 30 x 13</t>
  </si>
  <si>
    <t>C10</t>
  </si>
  <si>
    <t>Comma Sloper 11  Sloper</t>
  </si>
  <si>
    <t>70 x 30 x 12</t>
  </si>
  <si>
    <t>C11</t>
  </si>
  <si>
    <t>Comma Sloper 12  Edge</t>
  </si>
  <si>
    <t>84 X 34 X 13</t>
  </si>
  <si>
    <t>C12</t>
  </si>
  <si>
    <t>Comma Sloper 13 Edge</t>
  </si>
  <si>
    <t>C13</t>
  </si>
  <si>
    <t>Pack of 18 FANGS</t>
  </si>
  <si>
    <t>Fang Edge 1</t>
  </si>
  <si>
    <t>49 X 10 X 6</t>
  </si>
  <si>
    <t>T1</t>
  </si>
  <si>
    <t>Fang Edge 2</t>
  </si>
  <si>
    <t>63 X 10 X 8</t>
  </si>
  <si>
    <t>T2</t>
  </si>
  <si>
    <t>Fang Edge 3</t>
  </si>
  <si>
    <t>78 X 11 X 9</t>
  </si>
  <si>
    <t>T3</t>
  </si>
  <si>
    <t>Fang Edge 4</t>
  </si>
  <si>
    <t>74 X 16 X 10</t>
  </si>
  <si>
    <t>T7</t>
  </si>
  <si>
    <t>Fang Edge 5</t>
  </si>
  <si>
    <t>95 X 21 X 15</t>
  </si>
  <si>
    <t>T6</t>
  </si>
  <si>
    <t>Fang Edge 6</t>
  </si>
  <si>
    <t>104 X 22 X 12</t>
  </si>
  <si>
    <t>T4</t>
  </si>
  <si>
    <t>Fang Edge 7</t>
  </si>
  <si>
    <t>103 X 26 X 9</t>
  </si>
  <si>
    <t>T5</t>
  </si>
  <si>
    <t>Fang slope 1</t>
  </si>
  <si>
    <t>43 X 12 X 5</t>
  </si>
  <si>
    <t>T8</t>
  </si>
  <si>
    <t>Fang slope 2</t>
  </si>
  <si>
    <t>T9</t>
  </si>
  <si>
    <t>Fang slope 3</t>
  </si>
  <si>
    <t>T10</t>
  </si>
  <si>
    <t>Fang slope 4</t>
  </si>
  <si>
    <t>T11</t>
  </si>
  <si>
    <t>Fang slope 5</t>
  </si>
  <si>
    <t>65 X 17 X 5</t>
  </si>
  <si>
    <t>T12</t>
  </si>
  <si>
    <t>Fang slope 6</t>
  </si>
  <si>
    <t>67 X 19 X 6</t>
  </si>
  <si>
    <t>T13</t>
  </si>
  <si>
    <t>Fang slope 7</t>
  </si>
  <si>
    <t>83 X 25 X 9</t>
  </si>
  <si>
    <t>T14</t>
  </si>
  <si>
    <t>Fang slope 8</t>
  </si>
  <si>
    <t>82 X 25 X 9</t>
  </si>
  <si>
    <t>T16</t>
  </si>
  <si>
    <t>Fang slope 9</t>
  </si>
  <si>
    <t>96 X 27 X 6</t>
  </si>
  <si>
    <t>T15</t>
  </si>
  <si>
    <t>Fang slope 10</t>
  </si>
  <si>
    <t>120 X 26 X 11</t>
  </si>
  <si>
    <t>T17</t>
  </si>
  <si>
    <t>Fang slope 11</t>
  </si>
  <si>
    <t>123 X 28 X 9</t>
  </si>
  <si>
    <t>T18</t>
  </si>
  <si>
    <t>Pack of  15 Tango</t>
  </si>
  <si>
    <t xml:space="preserve">Tango 1 Sloper </t>
  </si>
  <si>
    <t xml:space="preserve"> 40 X 20 X 10</t>
  </si>
  <si>
    <t>S1,</t>
  </si>
  <si>
    <t xml:space="preserve">Tango 2 Sloper </t>
  </si>
  <si>
    <t>40 X 20 X 10</t>
  </si>
  <si>
    <t>S2</t>
  </si>
  <si>
    <t xml:space="preserve">Tango 3 Sloper </t>
  </si>
  <si>
    <t>30 X 22 X 10</t>
  </si>
  <si>
    <t>S3</t>
  </si>
  <si>
    <t xml:space="preserve">Tango 4 Sloper </t>
  </si>
  <si>
    <t>S4</t>
  </si>
  <si>
    <t xml:space="preserve">Tango 5 Sloper </t>
  </si>
  <si>
    <t>18 X 25 X 10</t>
  </si>
  <si>
    <t>S5, S6</t>
  </si>
  <si>
    <t xml:space="preserve">Tango 6 Sloper </t>
  </si>
  <si>
    <t>S6</t>
  </si>
  <si>
    <t xml:space="preserve">Tango 7 Sloper </t>
  </si>
  <si>
    <t xml:space="preserve">30 X 22 X 10 </t>
  </si>
  <si>
    <t>S7</t>
  </si>
  <si>
    <t xml:space="preserve">Tango 8 Sloper </t>
  </si>
  <si>
    <t>S8</t>
  </si>
  <si>
    <t xml:space="preserve">Tango 9 Sloper </t>
  </si>
  <si>
    <t>20 X 26 X 8</t>
  </si>
  <si>
    <t>S9</t>
  </si>
  <si>
    <t xml:space="preserve">Tango 10 Sloper </t>
  </si>
  <si>
    <t>S10</t>
  </si>
  <si>
    <t xml:space="preserve">Tango 11 Sloper </t>
  </si>
  <si>
    <t>30 X 19 X 10</t>
  </si>
  <si>
    <t>S11</t>
  </si>
  <si>
    <t xml:space="preserve">Tango 12 Sloper </t>
  </si>
  <si>
    <t>S12</t>
  </si>
  <si>
    <t>Tango Jug 13</t>
  </si>
  <si>
    <t>36 X 24 X 14</t>
  </si>
  <si>
    <t>Tango Jug 14</t>
  </si>
  <si>
    <t>S14</t>
  </si>
  <si>
    <t>Tango Jug 15</t>
  </si>
  <si>
    <t>S15</t>
  </si>
  <si>
    <t>THERMO PLASTIC MACROS  (USA Prod)</t>
  </si>
  <si>
    <t>PRICE 1</t>
  </si>
  <si>
    <t>DUAL</t>
  </si>
  <si>
    <t xml:space="preserve">White </t>
  </si>
  <si>
    <t>Green 6037</t>
  </si>
  <si>
    <t>Green 6029</t>
  </si>
  <si>
    <t>Pink 4003</t>
  </si>
  <si>
    <t>Pack of 18 Hard boiled Painted DUAL TEX</t>
  </si>
  <si>
    <t>Hardboiled 1</t>
  </si>
  <si>
    <t>UHB-043</t>
  </si>
  <si>
    <t>Hardboiled 2</t>
  </si>
  <si>
    <t>UHB-044</t>
  </si>
  <si>
    <t>Hardboiled 3</t>
  </si>
  <si>
    <t>UHB-045</t>
  </si>
  <si>
    <t>Hardboiled 4</t>
  </si>
  <si>
    <t>UHB-046</t>
  </si>
  <si>
    <t>Hardboiled 5</t>
  </si>
  <si>
    <t>UHB-047</t>
  </si>
  <si>
    <t>Hardboiled 6</t>
  </si>
  <si>
    <t>UHB-048</t>
  </si>
  <si>
    <t>Hardboiled 7</t>
  </si>
  <si>
    <t>UHB-049</t>
  </si>
  <si>
    <t>Hardboiled 8</t>
  </si>
  <si>
    <t>UHB-050</t>
  </si>
  <si>
    <t>Hardboiled 9</t>
  </si>
  <si>
    <t>UHB-051</t>
  </si>
  <si>
    <t>Hardboiled 10</t>
  </si>
  <si>
    <t>UHB-052</t>
  </si>
  <si>
    <t>Hardboiled 11</t>
  </si>
  <si>
    <t>UHB-053</t>
  </si>
  <si>
    <t>Hardboiled 12</t>
  </si>
  <si>
    <t>UHB-054</t>
  </si>
  <si>
    <t>Hardboiled 13</t>
  </si>
  <si>
    <t>UHB-055</t>
  </si>
  <si>
    <t>Hardboiled 14</t>
  </si>
  <si>
    <t>UHB-056</t>
  </si>
  <si>
    <t>Hardboiled 15</t>
  </si>
  <si>
    <t>UHB-057</t>
  </si>
  <si>
    <t>Hardboiled 16</t>
  </si>
  <si>
    <t>UHB-058</t>
  </si>
  <si>
    <t>Hardboiled 17</t>
  </si>
  <si>
    <t>UHB-059</t>
  </si>
  <si>
    <t>Hardboiled 18</t>
  </si>
  <si>
    <t>UHB-060</t>
  </si>
  <si>
    <t xml:space="preserve">TOTAL </t>
  </si>
  <si>
    <t xml:space="preserve">THERMO PLASTIC MACROS  (Europe Prod ) </t>
  </si>
  <si>
    <t>Big Pack DT Originals + Loaves  ( 18 thermoplastics)</t>
  </si>
  <si>
    <t>Pack 6 DT Original (thermoplastics)</t>
  </si>
  <si>
    <t>Original 1 Dual</t>
  </si>
  <si>
    <t>78 x 32 x 15</t>
  </si>
  <si>
    <t>UCF 01</t>
  </si>
  <si>
    <t>Original 2 Dual</t>
  </si>
  <si>
    <t>74 x 30 x 14</t>
  </si>
  <si>
    <t>UCF 02</t>
  </si>
  <si>
    <t>Original 3 Dual</t>
  </si>
  <si>
    <t>80 x 28 x 16</t>
  </si>
  <si>
    <t>UCF 03</t>
  </si>
  <si>
    <t>Original 4 Dual</t>
  </si>
  <si>
    <t>80 x 26 x 13</t>
  </si>
  <si>
    <t>UCF 04</t>
  </si>
  <si>
    <t>Original 5 Dual</t>
  </si>
  <si>
    <t>69 x 29 x 13</t>
  </si>
  <si>
    <t>UCF 05</t>
  </si>
  <si>
    <t>Original 6 Dual</t>
  </si>
  <si>
    <t>70 x 32 x 16</t>
  </si>
  <si>
    <t>UCF 06</t>
  </si>
  <si>
    <t>LOAVES DT Pack (12 macros )</t>
  </si>
  <si>
    <t>LOAVES 1 Dual</t>
  </si>
  <si>
    <t>78 x 20 x 10</t>
  </si>
  <si>
    <t>UCF 07</t>
  </si>
  <si>
    <t>LOAVES 2 Dual</t>
  </si>
  <si>
    <t>78 x 20 x 9</t>
  </si>
  <si>
    <t>UCF 08</t>
  </si>
  <si>
    <t>LOAVES 3 Dual</t>
  </si>
  <si>
    <t>80 x 19 x 8</t>
  </si>
  <si>
    <t>UCF 09</t>
  </si>
  <si>
    <t>LOAVES 4 Dual</t>
  </si>
  <si>
    <t>50 X 13 X 8</t>
  </si>
  <si>
    <t>UCF 80</t>
  </si>
  <si>
    <t>LOAVES 5 Dual</t>
  </si>
  <si>
    <t>UCF 81</t>
  </si>
  <si>
    <t>LOAVES 6 Dual</t>
  </si>
  <si>
    <t>UCF 82</t>
  </si>
  <si>
    <t>LOAVES 7 Dual</t>
  </si>
  <si>
    <t>68 x 17 x 8</t>
  </si>
  <si>
    <t>UCF 10</t>
  </si>
  <si>
    <t>LOAVES 8 Dual</t>
  </si>
  <si>
    <t>68 x 20 x 9</t>
  </si>
  <si>
    <t>UCF 11</t>
  </si>
  <si>
    <t>LOAVES 9 Dual</t>
  </si>
  <si>
    <t>68 x 19 x 10</t>
  </si>
  <si>
    <t>UCF 12</t>
  </si>
  <si>
    <t>LOAVES 10 Dual</t>
  </si>
  <si>
    <t>66 x 18 x 9</t>
  </si>
  <si>
    <t>UCF 13</t>
  </si>
  <si>
    <t>LOAVES 11 Dual</t>
  </si>
  <si>
    <t>80 x 20 x 10</t>
  </si>
  <si>
    <t>UCF 14</t>
  </si>
  <si>
    <t>LOAVES 12 Dual</t>
  </si>
  <si>
    <t>75 x 20 x 10</t>
  </si>
  <si>
    <t>UCF 15</t>
  </si>
  <si>
    <t xml:space="preserve">Angles DT Pack </t>
  </si>
  <si>
    <t xml:space="preserve">Angle 1 DUAL </t>
  </si>
  <si>
    <t>60 x 46 x 13</t>
  </si>
  <si>
    <t>UCF 16</t>
  </si>
  <si>
    <t xml:space="preserve">Angle 2 DUAL </t>
  </si>
  <si>
    <t>60 x 45 x 12</t>
  </si>
  <si>
    <t>UCF 17</t>
  </si>
  <si>
    <t xml:space="preserve">Angle 3 DUAL </t>
  </si>
  <si>
    <t>60 x 45 x 15</t>
  </si>
  <si>
    <t>UCF 18</t>
  </si>
  <si>
    <t xml:space="preserve">Angle 4 DUAL </t>
  </si>
  <si>
    <t>UCF 19</t>
  </si>
  <si>
    <t xml:space="preserve">Angle 5 DUAL </t>
  </si>
  <si>
    <t>UCF 20</t>
  </si>
  <si>
    <t xml:space="preserve">Angle 6 DUAL </t>
  </si>
  <si>
    <t>58 x 38 x 11</t>
  </si>
  <si>
    <t>UCF 21</t>
  </si>
  <si>
    <t xml:space="preserve">Angle 7 DUAL </t>
  </si>
  <si>
    <t>UCF 22</t>
  </si>
  <si>
    <t xml:space="preserve">Angle 8 DUAL </t>
  </si>
  <si>
    <t>UCF 23</t>
  </si>
  <si>
    <t xml:space="preserve">Angle 9 DUAL </t>
  </si>
  <si>
    <t>55 x 28 x 8 56 x 28 x 9 55 x 23 x 10 58 x 30 x 10</t>
  </si>
  <si>
    <t>UCF 26 UCF 27 UCF 28 UCF 29</t>
  </si>
  <si>
    <t xml:space="preserve">Angle 10 DUAL </t>
  </si>
  <si>
    <t>70 x 70 x 16</t>
  </si>
  <si>
    <t>UCF 30</t>
  </si>
  <si>
    <t xml:space="preserve">Angle 11 DUAL </t>
  </si>
  <si>
    <t>70 x 70 x 17</t>
  </si>
  <si>
    <t>UCF 31</t>
  </si>
  <si>
    <t xml:space="preserve">Angle 12 DUAL </t>
  </si>
  <si>
    <t>110 x 40 x 12</t>
  </si>
  <si>
    <t>UCF 32</t>
  </si>
  <si>
    <t xml:space="preserve">Angle 13 DUAL </t>
  </si>
  <si>
    <t>110 x 50 x 12</t>
  </si>
  <si>
    <t>UCF 33</t>
  </si>
  <si>
    <t xml:space="preserve">Angle 14 DUAL </t>
  </si>
  <si>
    <t>PIC COMING SOON</t>
  </si>
  <si>
    <t>76 x 30 x 13</t>
  </si>
  <si>
    <t>UCF 34</t>
  </si>
  <si>
    <t xml:space="preserve">Angle 15 DUAL </t>
  </si>
  <si>
    <t>75 x 25 x 10</t>
  </si>
  <si>
    <t>UCF 35</t>
  </si>
  <si>
    <t xml:space="preserve">Angle 16 DUAL </t>
  </si>
  <si>
    <t>UCF 36</t>
  </si>
  <si>
    <t xml:space="preserve">Angle 17 DUAL </t>
  </si>
  <si>
    <t>UCF 37</t>
  </si>
  <si>
    <t>TOTAL EU + USA PROD</t>
  </si>
  <si>
    <t>THERMO PLASTIC MACROS FULL TEX ( USA PROD )</t>
  </si>
  <si>
    <t xml:space="preserve">Pack of 18 Hard boiled FULL TEX </t>
  </si>
  <si>
    <t>THERMO PLASTIC MACROS FULL TEX ( EUROPE PROD )</t>
  </si>
  <si>
    <t>FLURO</t>
  </si>
  <si>
    <t xml:space="preserve">Dual </t>
  </si>
  <si>
    <t>Big Pack Originals + Loaves  ( 18 thermoplastics)</t>
  </si>
  <si>
    <t>Pack 6 Original (thermoplastics)</t>
  </si>
  <si>
    <t xml:space="preserve">Original 1 </t>
  </si>
  <si>
    <t>Original 2</t>
  </si>
  <si>
    <t>Original 3</t>
  </si>
  <si>
    <t>Original 4</t>
  </si>
  <si>
    <t>Original 5</t>
  </si>
  <si>
    <t>Original 6</t>
  </si>
  <si>
    <t>LOAVES Dual Pack (12 macros )</t>
  </si>
  <si>
    <t>LOAVES 1</t>
  </si>
  <si>
    <t>LOAVES 2</t>
  </si>
  <si>
    <t>LOAVES 3</t>
  </si>
  <si>
    <t>LOAVES 4</t>
  </si>
  <si>
    <t>LOAVES 5</t>
  </si>
  <si>
    <t>LOAVES 6</t>
  </si>
  <si>
    <t>LOAVES 7</t>
  </si>
  <si>
    <t>LOAVES 8</t>
  </si>
  <si>
    <t>LOAVES 9</t>
  </si>
  <si>
    <t>LOAVES 10</t>
  </si>
  <si>
    <t>LOAVES 11</t>
  </si>
  <si>
    <t>LOAVES 12</t>
  </si>
  <si>
    <t>Angles Pack Dual tex</t>
  </si>
  <si>
    <t>Angle 1</t>
  </si>
  <si>
    <t>Angle 2</t>
  </si>
  <si>
    <t>Angle 3</t>
  </si>
  <si>
    <t>Angle 4</t>
  </si>
  <si>
    <t>Angle 5</t>
  </si>
  <si>
    <t>Angle 6</t>
  </si>
  <si>
    <t>Angle 7</t>
  </si>
  <si>
    <t>Angle 8</t>
  </si>
  <si>
    <t>Angle 9</t>
  </si>
  <si>
    <t>Angle 11</t>
  </si>
  <si>
    <t>Angle 12</t>
  </si>
  <si>
    <t>Angle 13</t>
  </si>
  <si>
    <t>Angle 14</t>
  </si>
  <si>
    <t>Angle 15</t>
  </si>
  <si>
    <t>Angle 16</t>
  </si>
  <si>
    <t>Angle 17</t>
  </si>
  <si>
    <t>Angle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</si>
</sst>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$]#,##0.00"/>
    <numFmt numFmtId="165" formatCode="_-[$$-C09]* #,##0.00_-;\-[$$-C09]* #,##0.00_-;_-[$$-C09]* &quot;-&quot;??_-;_-@"/>
    <numFmt numFmtId="166" formatCode="#,##0\ [$€-1]"/>
    <numFmt numFmtId="167" formatCode="#,##0.00\ [$€-1]"/>
    <numFmt numFmtId="168" formatCode="_-[$€-2]\ * #,##0.00_-;\-[$€-2]\ * #,##0.00_-;_-[$€-2]\ * &quot;-&quot;??_-;_-@"/>
    <numFmt numFmtId="169" formatCode="[$€-462]\ #,##0.00;\-[$€-462]\ #,##0.00"/>
  </numFmts>
  <fonts count="46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</font>
    <font/>
    <font>
      <b/>
      <sz val="14.0"/>
      <color theme="1"/>
      <name val="Calibri"/>
    </font>
    <font>
      <sz val="11.0"/>
      <color theme="0"/>
      <name val="Calibri"/>
    </font>
    <font>
      <b/>
      <sz val="16.0"/>
      <color theme="1"/>
      <name val="Calibri"/>
    </font>
    <font>
      <b/>
      <sz val="11.0"/>
      <color theme="1"/>
      <name val="Calibri"/>
    </font>
    <font>
      <b/>
      <sz val="11.0"/>
      <color theme="0"/>
      <name val="Calibri"/>
    </font>
    <font>
      <sz val="11.0"/>
      <color rgb="FFFFFFFF"/>
      <name val="Calibri"/>
    </font>
    <font>
      <sz val="12.0"/>
      <color theme="1"/>
      <name val="Calibri"/>
    </font>
    <font>
      <b/>
      <sz val="18.0"/>
      <color theme="1"/>
      <name val="Calibri"/>
    </font>
    <font>
      <b/>
      <sz val="28.0"/>
      <color theme="1"/>
      <name val="Calibri"/>
    </font>
    <font>
      <b/>
      <sz val="11.0"/>
      <color rgb="FFFFFFFF"/>
      <name val="Calibri"/>
    </font>
    <font>
      <b/>
      <sz val="9.0"/>
      <color theme="1"/>
      <name val="Calibri"/>
    </font>
    <font>
      <b/>
      <sz val="20.0"/>
      <color theme="1"/>
      <name val="Calibri"/>
    </font>
    <font>
      <sz val="10.0"/>
      <color theme="1"/>
      <name val="Calibri"/>
    </font>
    <font>
      <sz val="10.0"/>
      <color theme="0"/>
      <name val="Calibri"/>
    </font>
    <font>
      <sz val="10.0"/>
      <color rgb="FFFFFFFF"/>
      <name val="Calibri"/>
    </font>
    <font>
      <sz val="8.0"/>
      <color theme="1"/>
      <name val="Calibri"/>
    </font>
    <font>
      <sz val="8.0"/>
      <color theme="0"/>
      <name val="Calibri"/>
    </font>
    <font>
      <b/>
      <sz val="26.0"/>
      <color theme="1"/>
      <name val="Calibri"/>
    </font>
    <font>
      <sz val="20.0"/>
      <color theme="1"/>
      <name val="Calibri"/>
    </font>
    <font>
      <sz val="20.0"/>
      <color rgb="FFFFFFFF"/>
      <name val="Calibri"/>
    </font>
    <font>
      <sz val="20.0"/>
      <color theme="0"/>
      <name val="Calibri"/>
    </font>
    <font>
      <b/>
      <sz val="21.0"/>
      <color theme="1"/>
      <name val="Calibri"/>
    </font>
    <font>
      <b/>
      <sz val="28.0"/>
      <color rgb="FFFF0000"/>
      <name val="Calibri"/>
    </font>
    <font>
      <b/>
      <sz val="13.0"/>
      <color theme="1"/>
      <name val="Calibri"/>
    </font>
    <font>
      <b/>
      <sz val="15.0"/>
      <color theme="1"/>
      <name val="Calibri"/>
    </font>
    <font>
      <b/>
      <strike/>
      <sz val="11.0"/>
      <color theme="1"/>
      <name val="Calibri"/>
    </font>
    <font>
      <b/>
      <sz val="10.0"/>
      <color theme="1"/>
      <name val="Calibri"/>
    </font>
    <font>
      <b/>
      <sz val="22.0"/>
      <color theme="1"/>
      <name val="Calibri"/>
    </font>
    <font>
      <sz val="22.0"/>
      <color theme="1"/>
      <name val="Calibri"/>
    </font>
    <font>
      <b/>
      <sz val="17.0"/>
      <color theme="1"/>
      <name val="Calibri"/>
    </font>
    <font>
      <b/>
      <sz val="14.0"/>
      <color rgb="FFFF0000"/>
      <name val="Calibri"/>
    </font>
    <font>
      <b/>
      <sz val="14.0"/>
      <color theme="0"/>
      <name val="Calibri"/>
    </font>
    <font>
      <b/>
      <sz val="13.0"/>
      <color rgb="FFFF0000"/>
      <name val="Calibri"/>
    </font>
    <font>
      <b/>
      <sz val="13.0"/>
      <color rgb="FFFFFFFF"/>
      <name val="Calibri"/>
    </font>
    <font>
      <b/>
      <sz val="13.0"/>
      <color theme="0"/>
      <name val="Calibri"/>
    </font>
    <font>
      <sz val="13.0"/>
      <color rgb="FFFF0000"/>
      <name val="Calibri"/>
    </font>
    <font>
      <sz val="11.0"/>
      <color theme="1"/>
      <name val="Arial"/>
    </font>
    <font>
      <b/>
      <sz val="11.0"/>
      <color rgb="FF000000"/>
      <name val="Calibri"/>
    </font>
    <font>
      <b/>
      <sz val="11.0"/>
      <color theme="1"/>
      <name val="Arial"/>
    </font>
    <font>
      <sz val="16.0"/>
      <color theme="1"/>
      <name val="Calibri"/>
    </font>
    <font>
      <b/>
      <sz val="10.0"/>
      <color rgb="FFFF0000"/>
      <name val="Calibri"/>
    </font>
    <font>
      <sz val="11.0"/>
      <color rgb="FF000000"/>
      <name val="Calibri"/>
    </font>
  </fonts>
  <fills count="29">
    <fill>
      <patternFill patternType="none"/>
    </fill>
    <fill>
      <patternFill patternType="lightGray"/>
    </fill>
    <fill>
      <patternFill patternType="solid">
        <fgColor rgb="FFFF66FF"/>
        <bgColor rgb="FFFF66FF"/>
      </patternFill>
    </fill>
    <fill>
      <patternFill patternType="solid">
        <fgColor rgb="FF66FFFF"/>
        <bgColor rgb="FF66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  <fill>
      <patternFill patternType="solid">
        <fgColor rgb="FF66FF66"/>
        <bgColor rgb="FF66FF66"/>
      </patternFill>
    </fill>
    <fill>
      <patternFill patternType="solid">
        <fgColor rgb="FFFF0066"/>
        <bgColor rgb="FFFF0066"/>
      </patternFill>
    </fill>
    <fill>
      <patternFill patternType="solid">
        <fgColor rgb="FFCC00FF"/>
        <bgColor rgb="FFCC00FF"/>
      </patternFill>
    </fill>
    <fill>
      <patternFill patternType="solid">
        <fgColor rgb="FF00FFFF"/>
        <bgColor rgb="FF00FFFF"/>
      </patternFill>
    </fill>
    <fill>
      <patternFill patternType="solid">
        <fgColor rgb="FFA8D08D"/>
        <bgColor rgb="FFA8D08D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7030A0"/>
        <bgColor rgb="FF7030A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0B050"/>
        <bgColor rgb="FF00B050"/>
      </patternFill>
    </fill>
    <fill>
      <patternFill patternType="solid">
        <fgColor rgb="FF9900FF"/>
        <bgColor rgb="FF9900FF"/>
      </patternFill>
    </fill>
    <fill>
      <patternFill patternType="solid">
        <fgColor rgb="FFFFC000"/>
        <bgColor rgb="FFFFC000"/>
      </patternFill>
    </fill>
    <fill>
      <patternFill patternType="solid">
        <fgColor rgb="FFB7B7B7"/>
        <bgColor rgb="FFB7B7B7"/>
      </patternFill>
    </fill>
    <fill>
      <patternFill patternType="solid">
        <fgColor rgb="FFED7D31"/>
        <bgColor rgb="FFED7D31"/>
      </patternFill>
    </fill>
    <fill>
      <patternFill patternType="solid">
        <fgColor rgb="FF70AD47"/>
        <bgColor rgb="FF70AD47"/>
      </patternFill>
    </fill>
    <fill>
      <patternFill patternType="solid">
        <fgColor rgb="FF38761D"/>
        <bgColor rgb="FF38761D"/>
      </patternFill>
    </fill>
    <fill>
      <patternFill patternType="solid">
        <fgColor rgb="FFFF00FF"/>
        <bgColor rgb="FFFF00FF"/>
      </patternFill>
    </fill>
  </fills>
  <borders count="10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left/>
      <top/>
      <bottom/>
    </border>
    <border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top/>
    </border>
    <border>
      <top/>
    </border>
    <border>
      <left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left/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/>
      <top style="thick">
        <color rgb="FF000000"/>
      </top>
      <bottom style="thick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7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164" xfId="0" applyFont="1" applyNumberFormat="1"/>
    <xf borderId="0" fillId="0" fontId="1" numFmtId="164" xfId="0" applyFont="1" applyNumberFormat="1"/>
    <xf borderId="1" fillId="2" fontId="1" numFmtId="0" xfId="0" applyAlignment="1" applyBorder="1" applyFill="1" applyFont="1">
      <alignment horizontal="left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left"/>
    </xf>
    <xf borderId="5" fillId="0" fontId="3" numFmtId="0" xfId="0" applyBorder="1" applyFont="1"/>
    <xf borderId="6" fillId="3" fontId="4" numFmtId="0" xfId="0" applyAlignment="1" applyBorder="1" applyFont="1">
      <alignment horizontal="left"/>
    </xf>
    <xf borderId="7" fillId="0" fontId="3" numFmtId="0" xfId="0" applyBorder="1" applyFont="1"/>
    <xf borderId="8" fillId="4" fontId="1" numFmtId="0" xfId="0" applyAlignment="1" applyBorder="1" applyFill="1" applyFont="1">
      <alignment horizontal="center"/>
    </xf>
    <xf borderId="8" fillId="4" fontId="5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8" fillId="3" fontId="6" numFmtId="0" xfId="0" applyAlignment="1" applyBorder="1" applyFont="1">
      <alignment horizontal="center"/>
    </xf>
    <xf borderId="9" fillId="5" fontId="4" numFmtId="0" xfId="0" applyAlignment="1" applyBorder="1" applyFill="1" applyFont="1">
      <alignment horizontal="left"/>
    </xf>
    <xf borderId="10" fillId="6" fontId="1" numFmtId="0" xfId="0" applyAlignment="1" applyBorder="1" applyFill="1" applyFont="1">
      <alignment horizontal="center"/>
    </xf>
    <xf borderId="11" fillId="5" fontId="1" numFmtId="0" xfId="0" applyAlignment="1" applyBorder="1" applyFont="1">
      <alignment horizontal="center"/>
    </xf>
    <xf borderId="11" fillId="7" fontId="1" numFmtId="0" xfId="0" applyAlignment="1" applyBorder="1" applyFill="1" applyFont="1">
      <alignment horizontal="center"/>
    </xf>
    <xf borderId="11" fillId="8" fontId="5" numFmtId="0" xfId="0" applyAlignment="1" applyBorder="1" applyFill="1" applyFont="1">
      <alignment horizontal="center"/>
    </xf>
    <xf borderId="11" fillId="9" fontId="1" numFmtId="0" xfId="0" applyAlignment="1" applyBorder="1" applyFill="1" applyFont="1">
      <alignment horizontal="center"/>
    </xf>
    <xf borderId="11" fillId="10" fontId="1" numFmtId="0" xfId="0" applyAlignment="1" applyBorder="1" applyFill="1" applyFont="1">
      <alignment horizontal="center"/>
    </xf>
    <xf borderId="11" fillId="11" fontId="1" numFmtId="0" xfId="0" applyAlignment="1" applyBorder="1" applyFill="1" applyFont="1">
      <alignment horizontal="center"/>
    </xf>
    <xf borderId="11" fillId="12" fontId="1" numFmtId="0" xfId="0" applyAlignment="1" applyBorder="1" applyFill="1" applyFont="1">
      <alignment horizontal="center"/>
    </xf>
    <xf borderId="11" fillId="13" fontId="1" numFmtId="0" xfId="0" applyAlignment="1" applyBorder="1" applyFill="1" applyFont="1">
      <alignment horizontal="center"/>
    </xf>
    <xf borderId="11" fillId="14" fontId="1" numFmtId="0" xfId="0" applyAlignment="1" applyBorder="1" applyFill="1" applyFont="1">
      <alignment horizontal="center"/>
    </xf>
    <xf borderId="11" fillId="15" fontId="1" numFmtId="0" xfId="0" applyAlignment="1" applyBorder="1" applyFill="1" applyFont="1">
      <alignment horizontal="center"/>
    </xf>
    <xf borderId="11" fillId="16" fontId="1" numFmtId="0" xfId="0" applyAlignment="1" applyBorder="1" applyFill="1" applyFont="1">
      <alignment horizontal="center"/>
    </xf>
    <xf borderId="11" fillId="4" fontId="1" numFmtId="0" xfId="0" applyAlignment="1" applyBorder="1" applyFont="1">
      <alignment horizontal="center"/>
    </xf>
    <xf borderId="12" fillId="17" fontId="5" numFmtId="0" xfId="0" applyAlignment="1" applyBorder="1" applyFill="1" applyFont="1">
      <alignment horizontal="center"/>
    </xf>
    <xf borderId="12" fillId="0" fontId="1" numFmtId="0" xfId="0" applyAlignment="1" applyBorder="1" applyFont="1">
      <alignment horizontal="center"/>
    </xf>
    <xf borderId="12" fillId="0" fontId="1" numFmtId="164" xfId="0" applyAlignment="1" applyBorder="1" applyFont="1" applyNumberFormat="1">
      <alignment horizontal="center"/>
    </xf>
    <xf borderId="8" fillId="4" fontId="1" numFmtId="0" xfId="0" applyBorder="1" applyFont="1"/>
    <xf borderId="12" fillId="6" fontId="7" numFmtId="0" xfId="0" applyAlignment="1" applyBorder="1" applyFont="1">
      <alignment horizontal="center"/>
    </xf>
    <xf borderId="12" fillId="5" fontId="7" numFmtId="0" xfId="0" applyAlignment="1" applyBorder="1" applyFont="1">
      <alignment horizontal="center"/>
    </xf>
    <xf borderId="12" fillId="7" fontId="7" numFmtId="0" xfId="0" applyAlignment="1" applyBorder="1" applyFont="1">
      <alignment horizontal="center"/>
    </xf>
    <xf borderId="12" fillId="8" fontId="8" numFmtId="0" xfId="0" applyAlignment="1" applyBorder="1" applyFont="1">
      <alignment horizontal="center"/>
    </xf>
    <xf borderId="9" fillId="18" fontId="4" numFmtId="0" xfId="0" applyAlignment="1" applyBorder="1" applyFill="1" applyFont="1">
      <alignment horizontal="left"/>
    </xf>
    <xf borderId="12" fillId="9" fontId="7" numFmtId="0" xfId="0" applyAlignment="1" applyBorder="1" applyFont="1">
      <alignment horizontal="center"/>
    </xf>
    <xf borderId="13" fillId="19" fontId="1" numFmtId="0" xfId="0" applyAlignment="1" applyBorder="1" applyFill="1" applyFont="1">
      <alignment horizontal="center"/>
    </xf>
    <xf borderId="12" fillId="10" fontId="7" numFmtId="0" xfId="0" applyAlignment="1" applyBorder="1" applyFont="1">
      <alignment horizontal="center"/>
    </xf>
    <xf borderId="9" fillId="6" fontId="4" numFmtId="0" xfId="0" applyAlignment="1" applyBorder="1" applyFont="1">
      <alignment horizontal="left"/>
    </xf>
    <xf borderId="12" fillId="6" fontId="1" numFmtId="0" xfId="0" applyAlignment="1" applyBorder="1" applyFont="1">
      <alignment horizontal="center"/>
    </xf>
    <xf borderId="12" fillId="5" fontId="1" numFmtId="0" xfId="0" applyAlignment="1" applyBorder="1" applyFont="1">
      <alignment horizontal="center"/>
    </xf>
    <xf borderId="12" fillId="7" fontId="1" numFmtId="0" xfId="0" applyAlignment="1" applyBorder="1" applyFont="1">
      <alignment horizontal="center"/>
    </xf>
    <xf borderId="12" fillId="20" fontId="9" numFmtId="0" xfId="0" applyAlignment="1" applyBorder="1" applyFill="1" applyFont="1">
      <alignment horizontal="center"/>
    </xf>
    <xf borderId="12" fillId="9" fontId="1" numFmtId="0" xfId="0" applyAlignment="1" applyBorder="1" applyFont="1">
      <alignment horizontal="center"/>
    </xf>
    <xf borderId="12" fillId="18" fontId="1" numFmtId="0" xfId="0" applyAlignment="1" applyBorder="1" applyFont="1">
      <alignment horizontal="center"/>
    </xf>
    <xf borderId="12" fillId="11" fontId="1" numFmtId="0" xfId="0" applyAlignment="1" applyBorder="1" applyFont="1">
      <alignment horizontal="center"/>
    </xf>
    <xf borderId="12" fillId="12" fontId="1" numFmtId="0" xfId="0" applyAlignment="1" applyBorder="1" applyFont="1">
      <alignment horizontal="center"/>
    </xf>
    <xf borderId="12" fillId="13" fontId="1" numFmtId="0" xfId="0" applyAlignment="1" applyBorder="1" applyFont="1">
      <alignment horizontal="center"/>
    </xf>
    <xf borderId="12" fillId="14" fontId="1" numFmtId="0" xfId="0" applyAlignment="1" applyBorder="1" applyFont="1">
      <alignment horizontal="center"/>
    </xf>
    <xf borderId="12" fillId="15" fontId="1" numFmtId="0" xfId="0" applyAlignment="1" applyBorder="1" applyFont="1">
      <alignment horizontal="center"/>
    </xf>
    <xf borderId="12" fillId="21" fontId="1" numFmtId="0" xfId="0" applyAlignment="1" applyBorder="1" applyFill="1" applyFont="1">
      <alignment horizontal="center"/>
    </xf>
    <xf borderId="12" fillId="19" fontId="1" numFmtId="0" xfId="0" applyAlignment="1" applyBorder="1" applyFont="1">
      <alignment horizontal="center"/>
    </xf>
    <xf borderId="12" fillId="17" fontId="1" numFmtId="0" xfId="0" applyAlignment="1" applyBorder="1" applyFont="1">
      <alignment horizontal="center"/>
    </xf>
    <xf borderId="12" fillId="4" fontId="1" numFmtId="0" xfId="0" applyAlignment="1" applyBorder="1" applyFont="1">
      <alignment horizontal="center"/>
    </xf>
    <xf borderId="12" fillId="4" fontId="1" numFmtId="164" xfId="0" applyAlignment="1" applyBorder="1" applyFont="1" applyNumberFormat="1">
      <alignment horizontal="center"/>
    </xf>
    <xf borderId="12" fillId="11" fontId="7" numFmtId="0" xfId="0" applyAlignment="1" applyBorder="1" applyFont="1">
      <alignment horizontal="center"/>
    </xf>
    <xf borderId="0" fillId="0" fontId="4" numFmtId="0" xfId="0" applyAlignment="1" applyFont="1">
      <alignment horizontal="left"/>
    </xf>
    <xf borderId="8" fillId="19" fontId="1" numFmtId="0" xfId="0" applyAlignment="1" applyBorder="1" applyFont="1">
      <alignment horizontal="center"/>
    </xf>
    <xf borderId="8" fillId="19" fontId="5" numFmtId="0" xfId="0" applyAlignment="1" applyBorder="1" applyFont="1">
      <alignment horizontal="center"/>
    </xf>
    <xf borderId="12" fillId="12" fontId="7" numFmtId="0" xfId="0" applyAlignment="1" applyBorder="1" applyFont="1">
      <alignment horizontal="center"/>
    </xf>
    <xf borderId="9" fillId="22" fontId="4" numFmtId="0" xfId="0" applyAlignment="1" applyBorder="1" applyFill="1" applyFont="1">
      <alignment horizontal="left"/>
    </xf>
    <xf borderId="12" fillId="14" fontId="7" numFmtId="0" xfId="0" applyAlignment="1" applyBorder="1" applyFont="1">
      <alignment horizontal="center"/>
    </xf>
    <xf borderId="12" fillId="15" fontId="7" numFmtId="0" xfId="0" applyAlignment="1" applyBorder="1" applyFont="1">
      <alignment horizontal="center"/>
    </xf>
    <xf borderId="12" fillId="16" fontId="7" numFmtId="0" xfId="0" applyAlignment="1" applyBorder="1" applyFont="1">
      <alignment horizontal="center"/>
    </xf>
    <xf borderId="14" fillId="17" fontId="8" numFmtId="0" xfId="0" applyAlignment="1" applyBorder="1" applyFont="1">
      <alignment horizontal="center"/>
    </xf>
    <xf borderId="9" fillId="7" fontId="4" numFmtId="0" xfId="0" applyAlignment="1" applyBorder="1" applyFont="1">
      <alignment horizontal="left"/>
    </xf>
    <xf borderId="9" fillId="21" fontId="4" numFmtId="0" xfId="0" applyAlignment="1" applyBorder="1" applyFont="1">
      <alignment horizontal="left"/>
    </xf>
    <xf borderId="8" fillId="4" fontId="4" numFmtId="0" xfId="0" applyAlignment="1" applyBorder="1" applyFont="1">
      <alignment horizontal="left"/>
    </xf>
    <xf borderId="9" fillId="15" fontId="4" numFmtId="0" xfId="0" applyAlignment="1" applyBorder="1" applyFont="1">
      <alignment horizontal="left"/>
    </xf>
    <xf borderId="8" fillId="4" fontId="4" numFmtId="0" xfId="0" applyBorder="1" applyFont="1"/>
    <xf borderId="8" fillId="4" fontId="4" numFmtId="164" xfId="0" applyBorder="1" applyFont="1" applyNumberFormat="1"/>
    <xf borderId="9" fillId="4" fontId="4" numFmtId="0" xfId="0" applyAlignment="1" applyBorder="1" applyFont="1">
      <alignment horizontal="left"/>
    </xf>
    <xf borderId="12" fillId="23" fontId="1" numFmtId="0" xfId="0" applyAlignment="1" applyBorder="1" applyFill="1" applyFont="1">
      <alignment horizontal="center"/>
    </xf>
    <xf borderId="12" fillId="10" fontId="1" numFmtId="0" xfId="0" applyAlignment="1" applyBorder="1" applyFont="1">
      <alignment horizontal="center"/>
    </xf>
    <xf borderId="12" fillId="17" fontId="5" numFmtId="1" xfId="0" applyAlignment="1" applyBorder="1" applyFont="1" applyNumberFormat="1">
      <alignment horizontal="center"/>
    </xf>
    <xf borderId="9" fillId="0" fontId="4" numFmtId="0" xfId="0" applyAlignment="1" applyBorder="1" applyFont="1">
      <alignment horizontal="left"/>
    </xf>
    <xf borderId="12" fillId="16" fontId="1" numFmtId="0" xfId="0" applyAlignment="1" applyBorder="1" applyFont="1">
      <alignment horizontal="center"/>
    </xf>
    <xf borderId="12" fillId="16" fontId="1" numFmtId="49" xfId="0" applyAlignment="1" applyBorder="1" applyFont="1" applyNumberFormat="1">
      <alignment horizontal="center"/>
    </xf>
    <xf borderId="1" fillId="0" fontId="4" numFmtId="0" xfId="0" applyAlignment="1" applyBorder="1" applyFont="1">
      <alignment horizontal="left"/>
    </xf>
    <xf borderId="12" fillId="7" fontId="10" numFmtId="0" xfId="0" applyAlignment="1" applyBorder="1" applyFont="1">
      <alignment horizontal="center"/>
    </xf>
    <xf borderId="12" fillId="8" fontId="5" numFmtId="0" xfId="0" applyAlignment="1" applyBorder="1" applyFont="1">
      <alignment horizontal="center"/>
    </xf>
    <xf borderId="0" fillId="0" fontId="5" numFmtId="0" xfId="0" applyFont="1"/>
    <xf borderId="0" fillId="0" fontId="11" numFmtId="0" xfId="0" applyAlignment="1" applyFont="1">
      <alignment horizontal="left"/>
    </xf>
    <xf borderId="1" fillId="0" fontId="1" numFmtId="0" xfId="0" applyAlignment="1" applyBorder="1" applyFont="1">
      <alignment horizontal="left"/>
    </xf>
    <xf borderId="1" fillId="0" fontId="1" numFmtId="0" xfId="0" applyBorder="1" applyFont="1"/>
    <xf borderId="15" fillId="0" fontId="1" numFmtId="0" xfId="0" applyAlignment="1" applyBorder="1" applyFont="1">
      <alignment horizontal="left"/>
    </xf>
    <xf borderId="16" fillId="0" fontId="3" numFmtId="0" xfId="0" applyBorder="1" applyFont="1"/>
    <xf borderId="17" fillId="0" fontId="1" numFmtId="0" xfId="0" applyAlignment="1" applyBorder="1" applyFont="1">
      <alignment horizontal="left"/>
    </xf>
    <xf borderId="18" fillId="0" fontId="1" numFmtId="0" xfId="0" applyAlignment="1" applyBorder="1" applyFont="1">
      <alignment horizontal="left"/>
    </xf>
    <xf borderId="19" fillId="0" fontId="3" numFmtId="0" xfId="0" applyBorder="1" applyFont="1"/>
    <xf borderId="0" fillId="0" fontId="1" numFmtId="0" xfId="0" applyFont="1"/>
    <xf borderId="20" fillId="0" fontId="1" numFmtId="0" xfId="0" applyAlignment="1" applyBorder="1" applyFont="1">
      <alignment horizontal="left"/>
    </xf>
    <xf borderId="21" fillId="0" fontId="3" numFmtId="0" xfId="0" applyBorder="1" applyFont="1"/>
    <xf borderId="17" fillId="0" fontId="1" numFmtId="164" xfId="0" applyBorder="1" applyFont="1" applyNumberFormat="1"/>
    <xf borderId="22" fillId="0" fontId="4" numFmtId="0" xfId="0" applyAlignment="1" applyBorder="1" applyFont="1">
      <alignment horizontal="left"/>
    </xf>
    <xf borderId="23" fillId="0" fontId="4" numFmtId="0" xfId="0" applyAlignment="1" applyBorder="1" applyFont="1">
      <alignment horizontal="left"/>
    </xf>
    <xf borderId="23" fillId="0" fontId="1" numFmtId="0" xfId="0" applyAlignment="1" applyBorder="1" applyFont="1">
      <alignment horizontal="left"/>
    </xf>
    <xf borderId="23" fillId="0" fontId="7" numFmtId="164" xfId="0" applyAlignment="1" applyBorder="1" applyFont="1" applyNumberFormat="1">
      <alignment horizontal="center"/>
    </xf>
    <xf borderId="24" fillId="0" fontId="3" numFmtId="0" xfId="0" applyBorder="1" applyFont="1"/>
    <xf borderId="25" fillId="0" fontId="4" numFmtId="0" xfId="0" applyAlignment="1" applyBorder="1" applyFont="1">
      <alignment horizontal="left"/>
    </xf>
    <xf borderId="26" fillId="0" fontId="3" numFmtId="0" xfId="0" applyBorder="1" applyFont="1"/>
    <xf borderId="27" fillId="0" fontId="4" numFmtId="9" xfId="0" applyAlignment="1" applyBorder="1" applyFont="1" applyNumberFormat="1">
      <alignment horizontal="left"/>
    </xf>
    <xf borderId="28" fillId="0" fontId="3" numFmtId="0" xfId="0" applyBorder="1" applyFont="1"/>
    <xf borderId="26" fillId="0" fontId="7" numFmtId="164" xfId="0" applyAlignment="1" applyBorder="1" applyFont="1" applyNumberFormat="1">
      <alignment horizontal="center"/>
    </xf>
    <xf borderId="29" fillId="0" fontId="3" numFmtId="0" xfId="0" applyBorder="1" applyFont="1"/>
    <xf borderId="30" fillId="0" fontId="4" numFmtId="9" xfId="0" applyAlignment="1" applyBorder="1" applyFont="1" applyNumberFormat="1">
      <alignment horizontal="left"/>
    </xf>
    <xf borderId="31" fillId="0" fontId="3" numFmtId="0" xfId="0" applyBorder="1" applyFont="1"/>
    <xf borderId="0" fillId="0" fontId="7" numFmtId="164" xfId="0" applyAlignment="1" applyFont="1" applyNumberFormat="1">
      <alignment horizontal="center"/>
    </xf>
    <xf borderId="32" fillId="0" fontId="3" numFmtId="0" xfId="0" applyBorder="1" applyFont="1"/>
    <xf borderId="33" fillId="0" fontId="1" numFmtId="0" xfId="0" applyBorder="1" applyFont="1"/>
    <xf borderId="26" fillId="0" fontId="1" numFmtId="0" xfId="0" applyAlignment="1" applyBorder="1" applyFont="1">
      <alignment horizontal="left"/>
    </xf>
    <xf borderId="34" fillId="0" fontId="1" numFmtId="0" xfId="0" applyBorder="1" applyFont="1"/>
    <xf borderId="35" fillId="0" fontId="3" numFmtId="0" xfId="0" applyBorder="1" applyFont="1"/>
    <xf borderId="36" fillId="0" fontId="3" numFmtId="0" xfId="0" applyBorder="1" applyFont="1"/>
    <xf borderId="6" fillId="4" fontId="12" numFmtId="0" xfId="0" applyAlignment="1" applyBorder="1" applyFont="1">
      <alignment horizontal="center"/>
    </xf>
    <xf borderId="8" fillId="4" fontId="1" numFmtId="164" xfId="0" applyBorder="1" applyFont="1" applyNumberFormat="1"/>
    <xf borderId="37" fillId="24" fontId="7" numFmtId="0" xfId="0" applyAlignment="1" applyBorder="1" applyFill="1" applyFont="1">
      <alignment horizontal="center" vertical="center"/>
    </xf>
    <xf borderId="37" fillId="5" fontId="7" numFmtId="0" xfId="0" applyAlignment="1" applyBorder="1" applyFont="1">
      <alignment horizontal="center" vertical="center"/>
    </xf>
    <xf borderId="37" fillId="7" fontId="7" numFmtId="0" xfId="0" applyAlignment="1" applyBorder="1" applyFont="1">
      <alignment horizontal="center" vertical="center"/>
    </xf>
    <xf borderId="37" fillId="8" fontId="8" numFmtId="0" xfId="0" applyAlignment="1" applyBorder="1" applyFont="1">
      <alignment horizontal="center" vertical="center"/>
    </xf>
    <xf borderId="37" fillId="9" fontId="7" numFmtId="0" xfId="0" applyAlignment="1" applyBorder="1" applyFont="1">
      <alignment horizontal="center" vertical="center"/>
    </xf>
    <xf borderId="37" fillId="10" fontId="7" numFmtId="0" xfId="0" applyAlignment="1" applyBorder="1" applyFont="1">
      <alignment horizontal="center" vertical="center"/>
    </xf>
    <xf borderId="37" fillId="11" fontId="7" numFmtId="0" xfId="0" applyAlignment="1" applyBorder="1" applyFont="1">
      <alignment horizontal="center" vertical="center"/>
    </xf>
    <xf borderId="37" fillId="12" fontId="7" numFmtId="0" xfId="0" applyAlignment="1" applyBorder="1" applyFont="1">
      <alignment horizontal="center" vertical="center"/>
    </xf>
    <xf borderId="37" fillId="13" fontId="7" numFmtId="0" xfId="0" applyAlignment="1" applyBorder="1" applyFont="1">
      <alignment horizontal="center" vertical="center"/>
    </xf>
    <xf borderId="37" fillId="14" fontId="7" numFmtId="0" xfId="0" applyAlignment="1" applyBorder="1" applyFont="1">
      <alignment horizontal="center" vertical="center"/>
    </xf>
    <xf borderId="37" fillId="15" fontId="7" numFmtId="0" xfId="0" applyAlignment="1" applyBorder="1" applyFont="1">
      <alignment horizontal="center" vertical="center"/>
    </xf>
    <xf borderId="37" fillId="16" fontId="7" numFmtId="0" xfId="0" applyAlignment="1" applyBorder="1" applyFont="1">
      <alignment horizontal="center" vertical="center"/>
    </xf>
    <xf borderId="37" fillId="4" fontId="7" numFmtId="0" xfId="0" applyAlignment="1" applyBorder="1" applyFont="1">
      <alignment horizontal="center" vertical="center"/>
    </xf>
    <xf borderId="37" fillId="17" fontId="13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center"/>
    </xf>
    <xf borderId="12" fillId="0" fontId="7" numFmtId="164" xfId="0" applyAlignment="1" applyBorder="1" applyFont="1" applyNumberFormat="1">
      <alignment horizontal="center"/>
    </xf>
    <xf borderId="38" fillId="24" fontId="7" numFmtId="0" xfId="0" applyAlignment="1" applyBorder="1" applyFont="1">
      <alignment horizontal="center"/>
    </xf>
    <xf borderId="38" fillId="5" fontId="7" numFmtId="0" xfId="0" applyAlignment="1" applyBorder="1" applyFont="1">
      <alignment horizontal="center"/>
    </xf>
    <xf borderId="38" fillId="7" fontId="7" numFmtId="0" xfId="0" applyAlignment="1" applyBorder="1" applyFont="1">
      <alignment horizontal="center"/>
    </xf>
    <xf borderId="38" fillId="8" fontId="8" numFmtId="0" xfId="0" applyAlignment="1" applyBorder="1" applyFont="1">
      <alignment horizontal="center"/>
    </xf>
    <xf borderId="38" fillId="9" fontId="7" numFmtId="0" xfId="0" applyAlignment="1" applyBorder="1" applyFont="1">
      <alignment horizontal="center"/>
    </xf>
    <xf borderId="38" fillId="10" fontId="7" numFmtId="0" xfId="0" applyAlignment="1" applyBorder="1" applyFont="1">
      <alignment horizontal="center"/>
    </xf>
    <xf borderId="38" fillId="11" fontId="7" numFmtId="0" xfId="0" applyAlignment="1" applyBorder="1" applyFont="1">
      <alignment horizontal="center"/>
    </xf>
    <xf borderId="38" fillId="12" fontId="7" numFmtId="0" xfId="0" applyAlignment="1" applyBorder="1" applyFont="1">
      <alignment horizontal="center"/>
    </xf>
    <xf borderId="38" fillId="13" fontId="7" numFmtId="0" xfId="0" applyAlignment="1" applyBorder="1" applyFont="1">
      <alignment horizontal="center"/>
    </xf>
    <xf borderId="38" fillId="14" fontId="7" numFmtId="0" xfId="0" applyAlignment="1" applyBorder="1" applyFont="1">
      <alignment horizontal="center"/>
    </xf>
    <xf borderId="38" fillId="15" fontId="7" numFmtId="0" xfId="0" applyAlignment="1" applyBorder="1" applyFont="1">
      <alignment horizontal="center"/>
    </xf>
    <xf borderId="38" fillId="21" fontId="7" numFmtId="0" xfId="0" applyAlignment="1" applyBorder="1" applyFont="1">
      <alignment horizontal="center"/>
    </xf>
    <xf borderId="38" fillId="4" fontId="7" numFmtId="0" xfId="0" applyAlignment="1" applyBorder="1" applyFont="1">
      <alignment horizontal="center"/>
    </xf>
    <xf borderId="38" fillId="17" fontId="8" numFmtId="0" xfId="0" applyAlignment="1" applyBorder="1" applyFont="1">
      <alignment horizontal="center"/>
    </xf>
    <xf borderId="11" fillId="0" fontId="14" numFmtId="0" xfId="0" applyAlignment="1" applyBorder="1" applyFont="1">
      <alignment horizontal="center"/>
    </xf>
    <xf borderId="39" fillId="0" fontId="14" numFmtId="0" xfId="0" applyAlignment="1" applyBorder="1" applyFont="1">
      <alignment horizontal="center"/>
    </xf>
    <xf borderId="40" fillId="0" fontId="14" numFmtId="164" xfId="0" applyAlignment="1" applyBorder="1" applyFont="1" applyNumberFormat="1">
      <alignment horizontal="center"/>
    </xf>
    <xf borderId="8" fillId="24" fontId="1" numFmtId="0" xfId="0" applyAlignment="1" applyBorder="1" applyFont="1">
      <alignment horizontal="center"/>
    </xf>
    <xf borderId="18" fillId="4" fontId="15" numFmtId="0" xfId="0" applyAlignment="1" applyBorder="1" applyFont="1">
      <alignment horizontal="center"/>
    </xf>
    <xf borderId="41" fillId="0" fontId="3" numFmtId="0" xfId="0" applyBorder="1" applyFont="1"/>
    <xf borderId="42" fillId="0" fontId="7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center" vertical="center"/>
    </xf>
    <xf borderId="12" fillId="4" fontId="7" numFmtId="164" xfId="0" applyAlignment="1" applyBorder="1" applyFont="1" applyNumberFormat="1">
      <alignment vertical="center"/>
    </xf>
    <xf borderId="12" fillId="24" fontId="16" numFmtId="0" xfId="0" applyAlignment="1" applyBorder="1" applyFont="1">
      <alignment horizontal="center" vertical="center"/>
    </xf>
    <xf borderId="12" fillId="5" fontId="16" numFmtId="0" xfId="0" applyAlignment="1" applyBorder="1" applyFont="1">
      <alignment horizontal="center" vertical="center"/>
    </xf>
    <xf borderId="12" fillId="7" fontId="16" numFmtId="0" xfId="0" applyAlignment="1" applyBorder="1" applyFont="1">
      <alignment horizontal="center" vertical="center"/>
    </xf>
    <xf borderId="12" fillId="8" fontId="17" numFmtId="0" xfId="0" applyAlignment="1" applyBorder="1" applyFont="1">
      <alignment horizontal="center" vertical="center"/>
    </xf>
    <xf borderId="12" fillId="9" fontId="16" numFmtId="0" xfId="0" applyAlignment="1" applyBorder="1" applyFont="1">
      <alignment horizontal="center" vertical="center"/>
    </xf>
    <xf borderId="12" fillId="10" fontId="16" numFmtId="0" xfId="0" applyAlignment="1" applyBorder="1" applyFont="1">
      <alignment horizontal="center" vertical="center"/>
    </xf>
    <xf borderId="12" fillId="11" fontId="16" numFmtId="0" xfId="0" applyAlignment="1" applyBorder="1" applyFont="1">
      <alignment horizontal="center" vertical="center"/>
    </xf>
    <xf borderId="12" fillId="12" fontId="16" numFmtId="0" xfId="0" applyAlignment="1" applyBorder="1" applyFont="1">
      <alignment horizontal="center" vertical="center"/>
    </xf>
    <xf borderId="12" fillId="13" fontId="16" numFmtId="0" xfId="0" applyAlignment="1" applyBorder="1" applyFont="1">
      <alignment horizontal="center" vertical="center"/>
    </xf>
    <xf borderId="12" fillId="14" fontId="16" numFmtId="0" xfId="0" applyAlignment="1" applyBorder="1" applyFont="1">
      <alignment horizontal="center" vertical="center"/>
    </xf>
    <xf borderId="12" fillId="15" fontId="16" numFmtId="0" xfId="0" applyAlignment="1" applyBorder="1" applyFont="1">
      <alignment horizontal="center" vertical="center"/>
    </xf>
    <xf borderId="12" fillId="16" fontId="16" numFmtId="0" xfId="0" applyAlignment="1" applyBorder="1" applyFont="1">
      <alignment horizontal="center" vertical="center"/>
    </xf>
    <xf borderId="12" fillId="4" fontId="16" numFmtId="0" xfId="0" applyAlignment="1" applyBorder="1" applyFont="1">
      <alignment horizontal="center" vertical="center"/>
    </xf>
    <xf borderId="12" fillId="17" fontId="17" numFmtId="0" xfId="0" applyAlignment="1" applyBorder="1" applyFont="1">
      <alignment horizontal="center" vertical="center"/>
    </xf>
    <xf borderId="12" fillId="4" fontId="16" numFmtId="0" xfId="0" applyAlignment="1" applyBorder="1" applyFont="1">
      <alignment vertical="center"/>
    </xf>
    <xf borderId="12" fillId="0" fontId="16" numFmtId="0" xfId="0" applyAlignment="1" applyBorder="1" applyFont="1">
      <alignment vertical="center"/>
    </xf>
    <xf borderId="43" fillId="0" fontId="16" numFmtId="164" xfId="0" applyAlignment="1" applyBorder="1" applyFont="1" applyNumberFormat="1">
      <alignment vertical="center"/>
    </xf>
    <xf borderId="12" fillId="17" fontId="18" numFmtId="0" xfId="0" applyAlignment="1" applyBorder="1" applyFont="1">
      <alignment horizontal="center" vertical="center"/>
    </xf>
    <xf borderId="12" fillId="24" fontId="19" numFmtId="0" xfId="0" applyAlignment="1" applyBorder="1" applyFont="1">
      <alignment horizontal="center" vertical="center"/>
    </xf>
    <xf borderId="12" fillId="5" fontId="19" numFmtId="0" xfId="0" applyAlignment="1" applyBorder="1" applyFont="1">
      <alignment horizontal="center" vertical="center"/>
    </xf>
    <xf borderId="12" fillId="7" fontId="19" numFmtId="0" xfId="0" applyAlignment="1" applyBorder="1" applyFont="1">
      <alignment horizontal="center" vertical="center"/>
    </xf>
    <xf borderId="12" fillId="8" fontId="20" numFmtId="0" xfId="0" applyAlignment="1" applyBorder="1" applyFont="1">
      <alignment horizontal="center" vertical="center"/>
    </xf>
    <xf borderId="12" fillId="9" fontId="19" numFmtId="0" xfId="0" applyAlignment="1" applyBorder="1" applyFont="1">
      <alignment horizontal="center" vertical="center"/>
    </xf>
    <xf borderId="12" fillId="10" fontId="19" numFmtId="0" xfId="0" applyAlignment="1" applyBorder="1" applyFont="1">
      <alignment horizontal="center" vertical="center"/>
    </xf>
    <xf borderId="12" fillId="11" fontId="19" numFmtId="0" xfId="0" applyAlignment="1" applyBorder="1" applyFont="1">
      <alignment horizontal="center" vertical="center"/>
    </xf>
    <xf borderId="12" fillId="12" fontId="19" numFmtId="0" xfId="0" applyAlignment="1" applyBorder="1" applyFont="1">
      <alignment horizontal="center" vertical="center"/>
    </xf>
    <xf borderId="12" fillId="13" fontId="19" numFmtId="0" xfId="0" applyAlignment="1" applyBorder="1" applyFont="1">
      <alignment horizontal="center" vertical="center"/>
    </xf>
    <xf borderId="12" fillId="14" fontId="19" numFmtId="0" xfId="0" applyAlignment="1" applyBorder="1" applyFont="1">
      <alignment horizontal="center" vertical="center"/>
    </xf>
    <xf borderId="12" fillId="15" fontId="19" numFmtId="0" xfId="0" applyAlignment="1" applyBorder="1" applyFont="1">
      <alignment horizontal="center" vertical="center"/>
    </xf>
    <xf borderId="12" fillId="16" fontId="19" numFmtId="0" xfId="0" applyAlignment="1" applyBorder="1" applyFont="1">
      <alignment horizontal="center" vertical="center"/>
    </xf>
    <xf borderId="12" fillId="4" fontId="19" numFmtId="0" xfId="0" applyAlignment="1" applyBorder="1" applyFont="1">
      <alignment horizontal="center" vertical="center"/>
    </xf>
    <xf borderId="12" fillId="17" fontId="20" numFmtId="0" xfId="0" applyAlignment="1" applyBorder="1" applyFont="1">
      <alignment horizontal="center" vertical="center"/>
    </xf>
    <xf borderId="12" fillId="0" fontId="1" numFmtId="0" xfId="0" applyBorder="1" applyFont="1"/>
    <xf borderId="12" fillId="0" fontId="1" numFmtId="164" xfId="0" applyBorder="1" applyFont="1" applyNumberFormat="1"/>
    <xf borderId="6" fillId="4" fontId="21" numFmtId="0" xfId="0" applyAlignment="1" applyBorder="1" applyFont="1">
      <alignment horizontal="center"/>
    </xf>
    <xf borderId="8" fillId="4" fontId="7" numFmtId="0" xfId="0" applyAlignment="1" applyBorder="1" applyFont="1">
      <alignment horizontal="center"/>
    </xf>
    <xf borderId="12" fillId="6" fontId="7" numFmtId="0" xfId="0" applyAlignment="1" applyBorder="1" applyFont="1">
      <alignment vertical="center"/>
    </xf>
    <xf borderId="12" fillId="5" fontId="7" numFmtId="0" xfId="0" applyAlignment="1" applyBorder="1" applyFont="1">
      <alignment vertical="center"/>
    </xf>
    <xf borderId="44" fillId="7" fontId="7" numFmtId="0" xfId="0" applyAlignment="1" applyBorder="1" applyFont="1">
      <alignment vertical="center"/>
    </xf>
    <xf borderId="12" fillId="8" fontId="8" numFmtId="0" xfId="0" applyAlignment="1" applyBorder="1" applyFont="1">
      <alignment vertical="center"/>
    </xf>
    <xf borderId="45" fillId="9" fontId="7" numFmtId="0" xfId="0" applyAlignment="1" applyBorder="1" applyFont="1">
      <alignment vertical="center"/>
    </xf>
    <xf borderId="12" fillId="10" fontId="7" numFmtId="0" xfId="0" applyAlignment="1" applyBorder="1" applyFont="1">
      <alignment vertical="center"/>
    </xf>
    <xf borderId="12" fillId="11" fontId="7" numFmtId="0" xfId="0" applyAlignment="1" applyBorder="1" applyFont="1">
      <alignment vertical="center"/>
    </xf>
    <xf borderId="12" fillId="12" fontId="7" numFmtId="0" xfId="0" applyAlignment="1" applyBorder="1" applyFont="1">
      <alignment vertical="center"/>
    </xf>
    <xf borderId="12" fillId="13" fontId="7" numFmtId="0" xfId="0" applyAlignment="1" applyBorder="1" applyFont="1">
      <alignment vertical="center"/>
    </xf>
    <xf borderId="12" fillId="14" fontId="7" numFmtId="0" xfId="0" applyAlignment="1" applyBorder="1" applyFont="1">
      <alignment vertical="center"/>
    </xf>
    <xf borderId="12" fillId="15" fontId="7" numFmtId="0" xfId="0" applyAlignment="1" applyBorder="1" applyFont="1">
      <alignment vertical="center"/>
    </xf>
    <xf borderId="12" fillId="16" fontId="7" numFmtId="0" xfId="0" applyAlignment="1" applyBorder="1" applyFont="1">
      <alignment vertical="center"/>
    </xf>
    <xf borderId="12" fillId="4" fontId="7" numFmtId="0" xfId="0" applyAlignment="1" applyBorder="1" applyFont="1">
      <alignment vertical="center"/>
    </xf>
    <xf borderId="12" fillId="17" fontId="8" numFmtId="0" xfId="0" applyAlignment="1" applyBorder="1" applyFont="1">
      <alignment vertical="center"/>
    </xf>
    <xf borderId="10" fillId="0" fontId="7" numFmtId="0" xfId="0" applyAlignment="1" applyBorder="1" applyFont="1">
      <alignment horizontal="center"/>
    </xf>
    <xf borderId="46" fillId="0" fontId="7" numFmtId="0" xfId="0" applyAlignment="1" applyBorder="1" applyFont="1">
      <alignment horizontal="center"/>
    </xf>
    <xf borderId="11" fillId="0" fontId="7" numFmtId="0" xfId="0" applyAlignment="1" applyBorder="1" applyFont="1">
      <alignment horizontal="center"/>
    </xf>
    <xf borderId="11" fillId="0" fontId="7" numFmtId="164" xfId="0" applyAlignment="1" applyBorder="1" applyFont="1" applyNumberFormat="1">
      <alignment horizontal="center"/>
    </xf>
    <xf borderId="44" fillId="7" fontId="1" numFmtId="0" xfId="0" applyAlignment="1" applyBorder="1" applyFont="1">
      <alignment horizontal="center"/>
    </xf>
    <xf borderId="45" fillId="9" fontId="1" numFmtId="0" xfId="0" applyAlignment="1" applyBorder="1" applyFont="1">
      <alignment horizontal="center"/>
    </xf>
    <xf borderId="12" fillId="4" fontId="5" numFmtId="0" xfId="0" applyBorder="1" applyFont="1"/>
    <xf borderId="8" fillId="4" fontId="5" numFmtId="0" xfId="0" applyBorder="1" applyFont="1"/>
    <xf borderId="12" fillId="4" fontId="7" numFmtId="0" xfId="0" applyAlignment="1" applyBorder="1" applyFont="1">
      <alignment horizontal="center" vertical="center"/>
    </xf>
    <xf borderId="12" fillId="4" fontId="7" numFmtId="0" xfId="0" applyAlignment="1" applyBorder="1" applyFont="1">
      <alignment horizontal="center"/>
    </xf>
    <xf borderId="12" fillId="4" fontId="7" numFmtId="164" xfId="0" applyAlignment="1" applyBorder="1" applyFont="1" applyNumberFormat="1">
      <alignment readingOrder="0" vertical="center"/>
    </xf>
    <xf borderId="12" fillId="6" fontId="22" numFmtId="0" xfId="0" applyAlignment="1" applyBorder="1" applyFont="1">
      <alignment vertical="center"/>
    </xf>
    <xf borderId="12" fillId="5" fontId="22" numFmtId="0" xfId="0" applyAlignment="1" applyBorder="1" applyFont="1">
      <alignment vertical="center"/>
    </xf>
    <xf borderId="44" fillId="7" fontId="22" numFmtId="0" xfId="0" applyAlignment="1" applyBorder="1" applyFont="1">
      <alignment vertical="center"/>
    </xf>
    <xf borderId="12" fillId="8" fontId="23" numFmtId="0" xfId="0" applyAlignment="1" applyBorder="1" applyFont="1">
      <alignment vertical="center"/>
    </xf>
    <xf borderId="45" fillId="9" fontId="22" numFmtId="0" xfId="0" applyAlignment="1" applyBorder="1" applyFont="1">
      <alignment vertical="center"/>
    </xf>
    <xf borderId="12" fillId="10" fontId="22" numFmtId="0" xfId="0" applyAlignment="1" applyBorder="1" applyFont="1">
      <alignment vertical="center"/>
    </xf>
    <xf borderId="12" fillId="11" fontId="22" numFmtId="0" xfId="0" applyAlignment="1" applyBorder="1" applyFont="1">
      <alignment vertical="center"/>
    </xf>
    <xf borderId="12" fillId="12" fontId="22" numFmtId="0" xfId="0" applyAlignment="1" applyBorder="1" applyFont="1">
      <alignment vertical="center"/>
    </xf>
    <xf borderId="12" fillId="13" fontId="22" numFmtId="0" xfId="0" applyAlignment="1" applyBorder="1" applyFont="1">
      <alignment vertical="center"/>
    </xf>
    <xf borderId="12" fillId="14" fontId="22" numFmtId="0" xfId="0" applyAlignment="1" applyBorder="1" applyFont="1">
      <alignment vertical="center"/>
    </xf>
    <xf borderId="12" fillId="15" fontId="22" numFmtId="0" xfId="0" applyAlignment="1" applyBorder="1" applyFont="1">
      <alignment vertical="center"/>
    </xf>
    <xf borderId="12" fillId="16" fontId="22" numFmtId="0" xfId="0" applyAlignment="1" applyBorder="1" applyFont="1">
      <alignment vertical="center"/>
    </xf>
    <xf borderId="12" fillId="4" fontId="22" numFmtId="0" xfId="0" applyAlignment="1" applyBorder="1" applyFont="1">
      <alignment vertical="center"/>
    </xf>
    <xf borderId="12" fillId="17" fontId="24" numFmtId="0" xfId="0" applyAlignment="1" applyBorder="1" applyFont="1">
      <alignment vertical="center"/>
    </xf>
    <xf borderId="12" fillId="4" fontId="1" numFmtId="0" xfId="0" applyAlignment="1" applyBorder="1" applyFont="1">
      <alignment vertical="center"/>
    </xf>
    <xf borderId="12" fillId="4" fontId="1" numFmtId="164" xfId="0" applyAlignment="1" applyBorder="1" applyFont="1" applyNumberFormat="1">
      <alignment vertical="center"/>
    </xf>
    <xf borderId="12" fillId="4" fontId="7" numFmtId="0" xfId="0" applyAlignment="1" applyBorder="1" applyFont="1">
      <alignment horizontal="center" shrinkToFit="0" vertical="center" wrapText="1"/>
    </xf>
    <xf borderId="12" fillId="8" fontId="24" numFmtId="0" xfId="0" applyAlignment="1" applyBorder="1" applyFont="1">
      <alignment vertical="center"/>
    </xf>
    <xf borderId="47" fillId="4" fontId="21" numFmtId="0" xfId="0" applyAlignment="1" applyBorder="1" applyFont="1">
      <alignment horizontal="center"/>
    </xf>
    <xf borderId="48" fillId="0" fontId="3" numFmtId="0" xfId="0" applyBorder="1" applyFont="1"/>
    <xf borderId="49" fillId="0" fontId="3" numFmtId="0" xfId="0" applyBorder="1" applyFont="1"/>
    <xf borderId="12" fillId="7" fontId="7" numFmtId="0" xfId="0" applyAlignment="1" applyBorder="1" applyFont="1">
      <alignment vertical="center"/>
    </xf>
    <xf borderId="12" fillId="9" fontId="7" numFmtId="0" xfId="0" applyAlignment="1" applyBorder="1" applyFont="1">
      <alignment vertical="center"/>
    </xf>
    <xf borderId="8" fillId="4" fontId="1" numFmtId="165" xfId="0" applyBorder="1" applyFont="1" applyNumberFormat="1"/>
    <xf borderId="6" fillId="4" fontId="25" numFmtId="0" xfId="0" applyAlignment="1" applyBorder="1" applyFont="1">
      <alignment horizontal="center"/>
    </xf>
    <xf borderId="12" fillId="7" fontId="22" numFmtId="0" xfId="0" applyAlignment="1" applyBorder="1" applyFont="1">
      <alignment vertical="center"/>
    </xf>
    <xf borderId="12" fillId="9" fontId="22" numFmtId="0" xfId="0" applyAlignment="1" applyBorder="1" applyFont="1">
      <alignment vertical="center"/>
    </xf>
    <xf borderId="12" fillId="17" fontId="23" numFmtId="0" xfId="0" applyAlignment="1" applyBorder="1" applyFont="1">
      <alignment vertical="center"/>
    </xf>
    <xf borderId="50" fillId="4" fontId="7" numFmtId="0" xfId="0" applyAlignment="1" applyBorder="1" applyFont="1">
      <alignment horizontal="center" shrinkToFit="0" vertical="center" wrapText="1"/>
    </xf>
    <xf borderId="51" fillId="4" fontId="7" numFmtId="0" xfId="0" applyAlignment="1" applyBorder="1" applyFont="1">
      <alignment horizontal="center"/>
    </xf>
    <xf borderId="52" fillId="4" fontId="7" numFmtId="0" xfId="0" applyAlignment="1" applyBorder="1" applyFont="1">
      <alignment horizontal="center" vertical="center"/>
    </xf>
    <xf borderId="52" fillId="6" fontId="22" numFmtId="0" xfId="0" applyAlignment="1" applyBorder="1" applyFont="1">
      <alignment vertical="center"/>
    </xf>
    <xf borderId="52" fillId="5" fontId="22" numFmtId="0" xfId="0" applyAlignment="1" applyBorder="1" applyFont="1">
      <alignment vertical="center"/>
    </xf>
    <xf borderId="52" fillId="7" fontId="22" numFmtId="0" xfId="0" applyAlignment="1" applyBorder="1" applyFont="1">
      <alignment vertical="center"/>
    </xf>
    <xf borderId="52" fillId="8" fontId="24" numFmtId="0" xfId="0" applyAlignment="1" applyBorder="1" applyFont="1">
      <alignment vertical="center"/>
    </xf>
    <xf borderId="52" fillId="9" fontId="22" numFmtId="0" xfId="0" applyAlignment="1" applyBorder="1" applyFont="1">
      <alignment vertical="center"/>
    </xf>
    <xf borderId="52" fillId="10" fontId="22" numFmtId="0" xfId="0" applyAlignment="1" applyBorder="1" applyFont="1">
      <alignment vertical="center"/>
    </xf>
    <xf borderId="52" fillId="11" fontId="22" numFmtId="0" xfId="0" applyAlignment="1" applyBorder="1" applyFont="1">
      <alignment vertical="center"/>
    </xf>
    <xf borderId="52" fillId="12" fontId="22" numFmtId="0" xfId="0" applyAlignment="1" applyBorder="1" applyFont="1">
      <alignment vertical="center"/>
    </xf>
    <xf borderId="52" fillId="13" fontId="22" numFmtId="0" xfId="0" applyAlignment="1" applyBorder="1" applyFont="1">
      <alignment vertical="center"/>
    </xf>
    <xf borderId="52" fillId="14" fontId="22" numFmtId="0" xfId="0" applyAlignment="1" applyBorder="1" applyFont="1">
      <alignment vertical="center"/>
    </xf>
    <xf borderId="52" fillId="15" fontId="22" numFmtId="0" xfId="0" applyAlignment="1" applyBorder="1" applyFont="1">
      <alignment vertical="center"/>
    </xf>
    <xf borderId="52" fillId="16" fontId="22" numFmtId="0" xfId="0" applyAlignment="1" applyBorder="1" applyFont="1">
      <alignment vertical="center"/>
    </xf>
    <xf borderId="52" fillId="4" fontId="22" numFmtId="0" xfId="0" applyAlignment="1" applyBorder="1" applyFont="1">
      <alignment vertical="center"/>
    </xf>
    <xf borderId="52" fillId="17" fontId="24" numFmtId="0" xfId="0" applyAlignment="1" applyBorder="1" applyFont="1">
      <alignment vertical="center"/>
    </xf>
    <xf borderId="52" fillId="4" fontId="1" numFmtId="0" xfId="0" applyAlignment="1" applyBorder="1" applyFont="1">
      <alignment vertical="center"/>
    </xf>
    <xf borderId="53" fillId="4" fontId="1" numFmtId="164" xfId="0" applyAlignment="1" applyBorder="1" applyFont="1" applyNumberFormat="1">
      <alignment vertical="center"/>
    </xf>
    <xf borderId="8" fillId="4" fontId="1" numFmtId="4" xfId="0" applyBorder="1" applyFont="1" applyNumberFormat="1"/>
    <xf borderId="50" fillId="4" fontId="7" numFmtId="0" xfId="0" applyAlignment="1" applyBorder="1" applyFont="1">
      <alignment horizontal="center" vertical="center"/>
    </xf>
    <xf borderId="42" fillId="4" fontId="7" numFmtId="0" xfId="0" applyAlignment="1" applyBorder="1" applyFont="1">
      <alignment horizontal="center" vertical="center"/>
    </xf>
    <xf borderId="45" fillId="4" fontId="7" numFmtId="0" xfId="0" applyAlignment="1" applyBorder="1" applyFont="1">
      <alignment horizontal="center"/>
    </xf>
    <xf borderId="43" fillId="4" fontId="1" numFmtId="164" xfId="0" applyAlignment="1" applyBorder="1" applyFont="1" applyNumberFormat="1">
      <alignment vertical="center"/>
    </xf>
    <xf borderId="12" fillId="4" fontId="26" numFmtId="0" xfId="0" applyAlignment="1" applyBorder="1" applyFont="1">
      <alignment horizontal="center" vertical="center"/>
    </xf>
    <xf borderId="8" fillId="19" fontId="1" numFmtId="0" xfId="0" applyBorder="1" applyFont="1"/>
    <xf borderId="8" fillId="19" fontId="1" numFmtId="164" xfId="0" applyBorder="1" applyFont="1" applyNumberFormat="1"/>
    <xf borderId="37" fillId="6" fontId="7" numFmtId="0" xfId="0" applyAlignment="1" applyBorder="1" applyFont="1">
      <alignment horizontal="center" vertical="center"/>
    </xf>
    <xf borderId="12" fillId="19" fontId="1" numFmtId="0" xfId="0" applyBorder="1" applyFont="1"/>
    <xf borderId="12" fillId="19" fontId="1" numFmtId="164" xfId="0" applyBorder="1" applyFont="1" applyNumberFormat="1"/>
    <xf borderId="38" fillId="6" fontId="7" numFmtId="0" xfId="0" applyAlignment="1" applyBorder="1" applyFont="1">
      <alignment horizontal="center"/>
    </xf>
    <xf borderId="38" fillId="19" fontId="14" numFmtId="0" xfId="0" applyAlignment="1" applyBorder="1" applyFont="1">
      <alignment horizontal="center"/>
    </xf>
    <xf borderId="54" fillId="19" fontId="14" numFmtId="0" xfId="0" applyAlignment="1" applyBorder="1" applyFont="1">
      <alignment horizontal="center"/>
    </xf>
    <xf borderId="55" fillId="19" fontId="14" numFmtId="164" xfId="0" applyAlignment="1" applyBorder="1" applyFont="1" applyNumberFormat="1">
      <alignment horizontal="center"/>
    </xf>
    <xf borderId="8" fillId="19" fontId="1" numFmtId="166" xfId="0" applyBorder="1" applyFont="1" applyNumberFormat="1"/>
    <xf borderId="12" fillId="0" fontId="7" numFmtId="0" xfId="0" applyAlignment="1" applyBorder="1" applyFont="1">
      <alignment horizontal="center" shrinkToFit="0" vertical="center" wrapText="1"/>
    </xf>
    <xf borderId="12" fillId="19" fontId="7" numFmtId="164" xfId="0" applyAlignment="1" applyBorder="1" applyFont="1" applyNumberFormat="1">
      <alignment horizontal="right"/>
    </xf>
    <xf borderId="12" fillId="6" fontId="22" numFmtId="0" xfId="0" applyAlignment="1" applyBorder="1" applyFont="1">
      <alignment horizontal="center" vertical="center"/>
    </xf>
    <xf borderId="12" fillId="5" fontId="22" numFmtId="0" xfId="0" applyAlignment="1" applyBorder="1" applyFont="1">
      <alignment horizontal="center" vertical="center"/>
    </xf>
    <xf borderId="12" fillId="7" fontId="22" numFmtId="0" xfId="0" applyAlignment="1" applyBorder="1" applyFont="1">
      <alignment horizontal="center" vertical="center"/>
    </xf>
    <xf borderId="12" fillId="8" fontId="24" numFmtId="0" xfId="0" applyAlignment="1" applyBorder="1" applyFont="1">
      <alignment horizontal="center" vertical="center"/>
    </xf>
    <xf borderId="12" fillId="9" fontId="22" numFmtId="0" xfId="0" applyAlignment="1" applyBorder="1" applyFont="1">
      <alignment horizontal="center" vertical="center"/>
    </xf>
    <xf borderId="12" fillId="10" fontId="22" numFmtId="0" xfId="0" applyAlignment="1" applyBorder="1" applyFont="1">
      <alignment horizontal="center" vertical="center"/>
    </xf>
    <xf borderId="12" fillId="11" fontId="22" numFmtId="0" xfId="0" applyAlignment="1" applyBorder="1" applyFont="1">
      <alignment horizontal="center" vertical="center"/>
    </xf>
    <xf borderId="12" fillId="12" fontId="22" numFmtId="0" xfId="0" applyAlignment="1" applyBorder="1" applyFont="1">
      <alignment horizontal="center" vertical="center"/>
    </xf>
    <xf borderId="12" fillId="13" fontId="22" numFmtId="0" xfId="0" applyAlignment="1" applyBorder="1" applyFont="1">
      <alignment horizontal="center" vertical="center"/>
    </xf>
    <xf borderId="12" fillId="14" fontId="22" numFmtId="0" xfId="0" applyAlignment="1" applyBorder="1" applyFont="1">
      <alignment horizontal="center" vertical="center"/>
    </xf>
    <xf borderId="12" fillId="15" fontId="22" numFmtId="0" xfId="0" applyAlignment="1" applyBorder="1" applyFont="1">
      <alignment horizontal="center" vertical="center"/>
    </xf>
    <xf borderId="12" fillId="16" fontId="22" numFmtId="0" xfId="0" applyAlignment="1" applyBorder="1" applyFont="1">
      <alignment horizontal="center" vertical="center"/>
    </xf>
    <xf borderId="12" fillId="4" fontId="22" numFmtId="0" xfId="0" applyAlignment="1" applyBorder="1" applyFont="1">
      <alignment horizontal="center" vertical="center"/>
    </xf>
    <xf borderId="12" fillId="17" fontId="24" numFmtId="0" xfId="0" applyAlignment="1" applyBorder="1" applyFont="1">
      <alignment horizontal="center" vertical="center"/>
    </xf>
    <xf borderId="12" fillId="19" fontId="1" numFmtId="0" xfId="0" applyAlignment="1" applyBorder="1" applyFont="1">
      <alignment vertical="center"/>
    </xf>
    <xf borderId="43" fillId="19" fontId="1" numFmtId="164" xfId="0" applyAlignment="1" applyBorder="1" applyFont="1" applyNumberFormat="1">
      <alignment vertical="center"/>
    </xf>
    <xf borderId="42" fillId="0" fontId="7" numFmtId="0" xfId="0" applyAlignment="1" applyBorder="1" applyFont="1">
      <alignment horizontal="center" shrinkToFit="0" vertical="center" wrapText="1"/>
    </xf>
    <xf borderId="12" fillId="19" fontId="7" numFmtId="164" xfId="0" applyAlignment="1" applyBorder="1" applyFont="1" applyNumberFormat="1">
      <alignment horizontal="right" readingOrder="0"/>
    </xf>
    <xf borderId="52" fillId="4" fontId="1" numFmtId="0" xfId="0" applyAlignment="1" applyBorder="1" applyFont="1">
      <alignment horizontal="center"/>
    </xf>
    <xf borderId="52" fillId="19" fontId="1" numFmtId="0" xfId="0" applyBorder="1" applyFont="1"/>
    <xf borderId="52" fillId="19" fontId="1" numFmtId="164" xfId="0" applyBorder="1" applyFont="1" applyNumberFormat="1"/>
    <xf borderId="8" fillId="4" fontId="15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8" fillId="4" fontId="8" numFmtId="0" xfId="0" applyAlignment="1" applyBorder="1" applyFont="1">
      <alignment horizontal="center"/>
    </xf>
    <xf borderId="8" fillId="19" fontId="7" numFmtId="0" xfId="0" applyAlignment="1" applyBorder="1" applyFont="1">
      <alignment horizontal="center"/>
    </xf>
    <xf borderId="8" fillId="19" fontId="7" numFmtId="164" xfId="0" applyAlignment="1" applyBorder="1" applyFont="1" applyNumberFormat="1">
      <alignment horizontal="center"/>
    </xf>
    <xf borderId="12" fillId="19" fontId="1" numFmtId="164" xfId="0" applyAlignment="1" applyBorder="1" applyFont="1" applyNumberFormat="1">
      <alignment vertical="center"/>
    </xf>
    <xf borderId="0" fillId="0" fontId="27" numFmtId="0" xfId="0" applyFont="1"/>
    <xf borderId="6" fillId="4" fontId="15" numFmtId="0" xfId="0" applyAlignment="1" applyBorder="1" applyFont="1">
      <alignment horizontal="center"/>
    </xf>
    <xf borderId="56" fillId="0" fontId="7" numFmtId="0" xfId="0" applyAlignment="1" applyBorder="1" applyFont="1">
      <alignment horizontal="center" shrinkToFit="0" vertical="center" wrapText="1"/>
    </xf>
    <xf borderId="57" fillId="0" fontId="7" numFmtId="0" xfId="0" applyAlignment="1" applyBorder="1" applyFont="1">
      <alignment horizontal="center"/>
    </xf>
    <xf borderId="13" fillId="0" fontId="7" numFmtId="0" xfId="0" applyAlignment="1" applyBorder="1" applyFont="1">
      <alignment horizontal="center" vertical="center"/>
    </xf>
    <xf borderId="13" fillId="6" fontId="22" numFmtId="0" xfId="0" applyAlignment="1" applyBorder="1" applyFont="1">
      <alignment horizontal="center" vertical="center"/>
    </xf>
    <xf borderId="13" fillId="5" fontId="22" numFmtId="0" xfId="0" applyAlignment="1" applyBorder="1" applyFont="1">
      <alignment horizontal="center" vertical="center"/>
    </xf>
    <xf borderId="13" fillId="7" fontId="22" numFmtId="0" xfId="0" applyAlignment="1" applyBorder="1" applyFont="1">
      <alignment horizontal="center" vertical="center"/>
    </xf>
    <xf borderId="13" fillId="8" fontId="24" numFmtId="0" xfId="0" applyAlignment="1" applyBorder="1" applyFont="1">
      <alignment horizontal="center" vertical="center"/>
    </xf>
    <xf borderId="13" fillId="9" fontId="22" numFmtId="0" xfId="0" applyAlignment="1" applyBorder="1" applyFont="1">
      <alignment horizontal="center" vertical="center"/>
    </xf>
    <xf borderId="13" fillId="10" fontId="22" numFmtId="0" xfId="0" applyAlignment="1" applyBorder="1" applyFont="1">
      <alignment horizontal="center" vertical="center"/>
    </xf>
    <xf borderId="13" fillId="11" fontId="22" numFmtId="0" xfId="0" applyAlignment="1" applyBorder="1" applyFont="1">
      <alignment horizontal="center" vertical="center"/>
    </xf>
    <xf borderId="13" fillId="12" fontId="22" numFmtId="0" xfId="0" applyAlignment="1" applyBorder="1" applyFont="1">
      <alignment horizontal="center" vertical="center"/>
    </xf>
    <xf borderId="13" fillId="13" fontId="22" numFmtId="0" xfId="0" applyAlignment="1" applyBorder="1" applyFont="1">
      <alignment horizontal="center" vertical="center"/>
    </xf>
    <xf borderId="13" fillId="14" fontId="22" numFmtId="0" xfId="0" applyAlignment="1" applyBorder="1" applyFont="1">
      <alignment horizontal="center" vertical="center"/>
    </xf>
    <xf borderId="13" fillId="15" fontId="22" numFmtId="0" xfId="0" applyAlignment="1" applyBorder="1" applyFont="1">
      <alignment horizontal="center" vertical="center"/>
    </xf>
    <xf borderId="13" fillId="16" fontId="22" numFmtId="0" xfId="0" applyAlignment="1" applyBorder="1" applyFont="1">
      <alignment horizontal="center" vertical="center"/>
    </xf>
    <xf borderId="13" fillId="4" fontId="22" numFmtId="0" xfId="0" applyAlignment="1" applyBorder="1" applyFont="1">
      <alignment horizontal="center" vertical="center"/>
    </xf>
    <xf borderId="13" fillId="17" fontId="22" numFmtId="0" xfId="0" applyAlignment="1" applyBorder="1" applyFont="1">
      <alignment horizontal="center" vertical="center"/>
    </xf>
    <xf borderId="13" fillId="19" fontId="1" numFmtId="0" xfId="0" applyAlignment="1" applyBorder="1" applyFont="1">
      <alignment vertical="center"/>
    </xf>
    <xf borderId="58" fillId="19" fontId="1" numFmtId="164" xfId="0" applyAlignment="1" applyBorder="1" applyFont="1" applyNumberFormat="1">
      <alignment vertical="center"/>
    </xf>
    <xf borderId="19" fillId="0" fontId="7" numFmtId="0" xfId="0" applyAlignment="1" applyBorder="1" applyFont="1">
      <alignment horizontal="center"/>
    </xf>
    <xf borderId="12" fillId="17" fontId="22" numFmtId="0" xfId="0" applyAlignment="1" applyBorder="1" applyFont="1">
      <alignment horizontal="center" vertical="center"/>
    </xf>
    <xf borderId="42" fillId="4" fontId="7" numFmtId="0" xfId="0" applyAlignment="1" applyBorder="1" applyFont="1">
      <alignment horizontal="center" shrinkToFit="0" vertical="center" wrapText="1"/>
    </xf>
    <xf borderId="12" fillId="8" fontId="23" numFmtId="0" xfId="0" applyAlignment="1" applyBorder="1" applyFont="1">
      <alignment horizontal="center" vertical="center"/>
    </xf>
    <xf borderId="59" fillId="4" fontId="7" numFmtId="0" xfId="0" applyAlignment="1" applyBorder="1" applyFont="1">
      <alignment horizontal="center" shrinkToFit="0" vertical="center" wrapText="1"/>
    </xf>
    <xf borderId="60" fillId="4" fontId="7" numFmtId="0" xfId="0" applyAlignment="1" applyBorder="1" applyFont="1">
      <alignment horizontal="center"/>
    </xf>
    <xf borderId="14" fillId="6" fontId="22" numFmtId="0" xfId="0" applyAlignment="1" applyBorder="1" applyFont="1">
      <alignment horizontal="center" vertical="center"/>
    </xf>
    <xf borderId="14" fillId="5" fontId="22" numFmtId="0" xfId="0" applyAlignment="1" applyBorder="1" applyFont="1">
      <alignment horizontal="center" vertical="center"/>
    </xf>
    <xf borderId="14" fillId="7" fontId="22" numFmtId="0" xfId="0" applyAlignment="1" applyBorder="1" applyFont="1">
      <alignment horizontal="center" vertical="center"/>
    </xf>
    <xf borderId="14" fillId="8" fontId="24" numFmtId="0" xfId="0" applyAlignment="1" applyBorder="1" applyFont="1">
      <alignment horizontal="center" vertical="center"/>
    </xf>
    <xf borderId="14" fillId="23" fontId="22" numFmtId="0" xfId="0" applyAlignment="1" applyBorder="1" applyFont="1">
      <alignment horizontal="center" vertical="center"/>
    </xf>
    <xf borderId="14" fillId="10" fontId="22" numFmtId="0" xfId="0" applyAlignment="1" applyBorder="1" applyFont="1">
      <alignment horizontal="center" vertical="center"/>
    </xf>
    <xf borderId="14" fillId="11" fontId="22" numFmtId="0" xfId="0" applyAlignment="1" applyBorder="1" applyFont="1">
      <alignment horizontal="center" vertical="center"/>
    </xf>
    <xf borderId="14" fillId="12" fontId="22" numFmtId="0" xfId="0" applyAlignment="1" applyBorder="1" applyFont="1">
      <alignment horizontal="center" vertical="center"/>
    </xf>
    <xf borderId="14" fillId="13" fontId="22" numFmtId="0" xfId="0" applyAlignment="1" applyBorder="1" applyFont="1">
      <alignment horizontal="center" vertical="center"/>
    </xf>
    <xf borderId="14" fillId="14" fontId="22" numFmtId="0" xfId="0" applyAlignment="1" applyBorder="1" applyFont="1">
      <alignment horizontal="center" vertical="center"/>
    </xf>
    <xf borderId="14" fillId="15" fontId="22" numFmtId="0" xfId="0" applyAlignment="1" applyBorder="1" applyFont="1">
      <alignment horizontal="center" vertical="center"/>
    </xf>
    <xf borderId="14" fillId="16" fontId="22" numFmtId="0" xfId="0" applyAlignment="1" applyBorder="1" applyFont="1">
      <alignment horizontal="center" vertical="center"/>
    </xf>
    <xf borderId="14" fillId="4" fontId="22" numFmtId="0" xfId="0" applyAlignment="1" applyBorder="1" applyFont="1">
      <alignment horizontal="center" vertical="center"/>
    </xf>
    <xf borderId="14" fillId="17" fontId="22" numFmtId="0" xfId="0" applyAlignment="1" applyBorder="1" applyFont="1">
      <alignment horizontal="center" vertical="center"/>
    </xf>
    <xf borderId="14" fillId="19" fontId="1" numFmtId="0" xfId="0" applyAlignment="1" applyBorder="1" applyFont="1">
      <alignment vertical="center"/>
    </xf>
    <xf borderId="61" fillId="19" fontId="1" numFmtId="164" xfId="0" applyAlignment="1" applyBorder="1" applyFont="1" applyNumberFormat="1">
      <alignment vertical="center"/>
    </xf>
    <xf borderId="13" fillId="0" fontId="1" numFmtId="0" xfId="0" applyAlignment="1" applyBorder="1" applyFont="1">
      <alignment horizontal="center"/>
    </xf>
    <xf borderId="13" fillId="0" fontId="7" numFmtId="164" xfId="0" applyAlignment="1" applyBorder="1" applyFont="1" applyNumberFormat="1">
      <alignment horizontal="center"/>
    </xf>
    <xf borderId="12" fillId="4" fontId="1" numFmtId="0" xfId="0" applyAlignment="1" applyBorder="1" applyFont="1">
      <alignment horizontal="center" vertical="center"/>
    </xf>
    <xf borderId="13" fillId="0" fontId="1" numFmtId="2" xfId="0" applyAlignment="1" applyBorder="1" applyFont="1" applyNumberFormat="1">
      <alignment horizontal="center" vertical="center"/>
    </xf>
    <xf borderId="12" fillId="0" fontId="1" numFmtId="0" xfId="0" applyAlignment="1" applyBorder="1" applyFont="1">
      <alignment horizontal="center" shrinkToFit="0" vertical="center" wrapText="1"/>
    </xf>
    <xf borderId="12" fillId="0" fontId="1" numFmtId="2" xfId="0" applyAlignment="1" applyBorder="1" applyFont="1" applyNumberFormat="1">
      <alignment horizontal="center" vertical="center"/>
    </xf>
    <xf borderId="12" fillId="0" fontId="15" numFmtId="0" xfId="0" applyAlignment="1" applyBorder="1" applyFont="1">
      <alignment horizontal="center" vertical="center"/>
    </xf>
    <xf borderId="12" fillId="0" fontId="7" numFmtId="164" xfId="0" applyAlignment="1" applyBorder="1" applyFont="1" applyNumberFormat="1">
      <alignment horizontal="center" vertical="center"/>
    </xf>
    <xf borderId="12" fillId="0" fontId="28" numFmtId="0" xfId="0" applyAlignment="1" applyBorder="1" applyFont="1">
      <alignment horizontal="center" vertical="center"/>
    </xf>
    <xf borderId="12" fillId="0" fontId="29" numFmtId="0" xfId="0" applyAlignment="1" applyBorder="1" applyFont="1">
      <alignment horizontal="center" vertical="center"/>
    </xf>
    <xf borderId="37" fillId="0" fontId="29" numFmtId="0" xfId="0" applyAlignment="1" applyBorder="1" applyFont="1">
      <alignment horizontal="center" vertical="center"/>
    </xf>
    <xf borderId="12" fillId="0" fontId="1" numFmtId="2" xfId="0" applyBorder="1" applyFont="1" applyNumberFormat="1"/>
    <xf borderId="0" fillId="0" fontId="1" numFmtId="167" xfId="0" applyFont="1" applyNumberFormat="1"/>
    <xf borderId="37" fillId="6" fontId="7" numFmtId="0" xfId="0" applyAlignment="1" applyBorder="1" applyFont="1">
      <alignment shrinkToFit="0" vertical="center" wrapText="1"/>
    </xf>
    <xf borderId="37" fillId="5" fontId="7" numFmtId="0" xfId="0" applyAlignment="1" applyBorder="1" applyFont="1">
      <alignment vertical="center"/>
    </xf>
    <xf borderId="37" fillId="7" fontId="7" numFmtId="0" xfId="0" applyAlignment="1" applyBorder="1" applyFont="1">
      <alignment vertical="center"/>
    </xf>
    <xf borderId="37" fillId="8" fontId="8" numFmtId="0" xfId="0" applyAlignment="1" applyBorder="1" applyFont="1">
      <alignment vertical="center"/>
    </xf>
    <xf borderId="37" fillId="9" fontId="7" numFmtId="0" xfId="0" applyAlignment="1" applyBorder="1" applyFont="1">
      <alignment vertical="center"/>
    </xf>
    <xf borderId="37" fillId="10" fontId="7" numFmtId="0" xfId="0" applyAlignment="1" applyBorder="1" applyFont="1">
      <alignment vertical="center"/>
    </xf>
    <xf borderId="37" fillId="11" fontId="7" numFmtId="0" xfId="0" applyAlignment="1" applyBorder="1" applyFont="1">
      <alignment vertical="center"/>
    </xf>
    <xf borderId="37" fillId="12" fontId="7" numFmtId="0" xfId="0" applyAlignment="1" applyBorder="1" applyFont="1">
      <alignment vertical="center"/>
    </xf>
    <xf borderId="37" fillId="13" fontId="7" numFmtId="0" xfId="0" applyAlignment="1" applyBorder="1" applyFont="1">
      <alignment vertical="center"/>
    </xf>
    <xf borderId="37" fillId="14" fontId="7" numFmtId="0" xfId="0" applyAlignment="1" applyBorder="1" applyFont="1">
      <alignment vertical="center"/>
    </xf>
    <xf borderId="37" fillId="15" fontId="7" numFmtId="0" xfId="0" applyAlignment="1" applyBorder="1" applyFont="1">
      <alignment vertical="center"/>
    </xf>
    <xf borderId="37" fillId="16" fontId="7" numFmtId="0" xfId="0" applyAlignment="1" applyBorder="1" applyFont="1">
      <alignment vertical="center"/>
    </xf>
    <xf borderId="37" fillId="4" fontId="7" numFmtId="0" xfId="0" applyAlignment="1" applyBorder="1" applyFont="1">
      <alignment vertical="center"/>
    </xf>
    <xf borderId="37" fillId="17" fontId="8" numFmtId="0" xfId="0" applyAlignment="1" applyBorder="1" applyFont="1">
      <alignment vertical="center"/>
    </xf>
    <xf borderId="52" fillId="6" fontId="1" numFmtId="0" xfId="0" applyAlignment="1" applyBorder="1" applyFont="1">
      <alignment horizontal="center"/>
    </xf>
    <xf borderId="52" fillId="5" fontId="1" numFmtId="0" xfId="0" applyAlignment="1" applyBorder="1" applyFont="1">
      <alignment horizontal="center"/>
    </xf>
    <xf borderId="52" fillId="7" fontId="1" numFmtId="0" xfId="0" applyAlignment="1" applyBorder="1" applyFont="1">
      <alignment horizontal="center"/>
    </xf>
    <xf borderId="52" fillId="8" fontId="5" numFmtId="0" xfId="0" applyAlignment="1" applyBorder="1" applyFont="1">
      <alignment horizontal="center"/>
    </xf>
    <xf borderId="52" fillId="9" fontId="1" numFmtId="0" xfId="0" applyAlignment="1" applyBorder="1" applyFont="1">
      <alignment horizontal="center"/>
    </xf>
    <xf borderId="52" fillId="10" fontId="1" numFmtId="0" xfId="0" applyAlignment="1" applyBorder="1" applyFont="1">
      <alignment horizontal="center"/>
    </xf>
    <xf borderId="52" fillId="11" fontId="1" numFmtId="0" xfId="0" applyAlignment="1" applyBorder="1" applyFont="1">
      <alignment horizontal="center"/>
    </xf>
    <xf borderId="52" fillId="12" fontId="1" numFmtId="0" xfId="0" applyAlignment="1" applyBorder="1" applyFont="1">
      <alignment horizontal="center"/>
    </xf>
    <xf borderId="52" fillId="13" fontId="1" numFmtId="0" xfId="0" applyAlignment="1" applyBorder="1" applyFont="1">
      <alignment horizontal="center"/>
    </xf>
    <xf borderId="52" fillId="14" fontId="1" numFmtId="0" xfId="0" applyAlignment="1" applyBorder="1" applyFont="1">
      <alignment horizontal="center"/>
    </xf>
    <xf borderId="52" fillId="15" fontId="1" numFmtId="0" xfId="0" applyAlignment="1" applyBorder="1" applyFont="1">
      <alignment horizontal="center"/>
    </xf>
    <xf borderId="52" fillId="16" fontId="1" numFmtId="0" xfId="0" applyAlignment="1" applyBorder="1" applyFont="1">
      <alignment horizontal="center"/>
    </xf>
    <xf borderId="52" fillId="17" fontId="5" numFmtId="0" xfId="0" applyAlignment="1" applyBorder="1" applyFont="1">
      <alignment horizontal="center"/>
    </xf>
    <xf borderId="56" fillId="0" fontId="7" numFmtId="0" xfId="0" applyAlignment="1" applyBorder="1" applyFont="1">
      <alignment horizontal="center" vertical="center"/>
    </xf>
    <xf borderId="13" fillId="6" fontId="22" numFmtId="0" xfId="0" applyAlignment="1" applyBorder="1" applyFont="1">
      <alignment vertical="center"/>
    </xf>
    <xf borderId="13" fillId="5" fontId="22" numFmtId="0" xfId="0" applyAlignment="1" applyBorder="1" applyFont="1">
      <alignment vertical="center"/>
    </xf>
    <xf borderId="13" fillId="7" fontId="22" numFmtId="0" xfId="0" applyAlignment="1" applyBorder="1" applyFont="1">
      <alignment vertical="center"/>
    </xf>
    <xf borderId="13" fillId="8" fontId="24" numFmtId="0" xfId="0" applyAlignment="1" applyBorder="1" applyFont="1">
      <alignment vertical="center"/>
    </xf>
    <xf borderId="13" fillId="9" fontId="22" numFmtId="0" xfId="0" applyAlignment="1" applyBorder="1" applyFont="1">
      <alignment vertical="center"/>
    </xf>
    <xf borderId="13" fillId="10" fontId="22" numFmtId="0" xfId="0" applyAlignment="1" applyBorder="1" applyFont="1">
      <alignment vertical="center"/>
    </xf>
    <xf borderId="13" fillId="11" fontId="22" numFmtId="0" xfId="0" applyAlignment="1" applyBorder="1" applyFont="1">
      <alignment vertical="center"/>
    </xf>
    <xf borderId="13" fillId="12" fontId="22" numFmtId="0" xfId="0" applyAlignment="1" applyBorder="1" applyFont="1">
      <alignment vertical="center"/>
    </xf>
    <xf borderId="13" fillId="13" fontId="22" numFmtId="0" xfId="0" applyAlignment="1" applyBorder="1" applyFont="1">
      <alignment vertical="center"/>
    </xf>
    <xf borderId="13" fillId="14" fontId="22" numFmtId="0" xfId="0" applyAlignment="1" applyBorder="1" applyFont="1">
      <alignment vertical="center"/>
    </xf>
    <xf borderId="13" fillId="15" fontId="22" numFmtId="0" xfId="0" applyAlignment="1" applyBorder="1" applyFont="1">
      <alignment vertical="center"/>
    </xf>
    <xf borderId="13" fillId="16" fontId="22" numFmtId="0" xfId="0" applyAlignment="1" applyBorder="1" applyFont="1">
      <alignment vertical="center"/>
    </xf>
    <xf borderId="13" fillId="4" fontId="22" numFmtId="0" xfId="0" applyAlignment="1" applyBorder="1" applyFont="1">
      <alignment vertical="center"/>
    </xf>
    <xf borderId="13" fillId="17" fontId="24" numFmtId="0" xfId="0" applyAlignment="1" applyBorder="1" applyFont="1">
      <alignment vertical="center"/>
    </xf>
    <xf borderId="13" fillId="0" fontId="1" numFmtId="0" xfId="0" applyAlignment="1" applyBorder="1" applyFont="1">
      <alignment vertical="center"/>
    </xf>
    <xf borderId="62" fillId="0" fontId="1" numFmtId="0" xfId="0" applyAlignment="1" applyBorder="1" applyFont="1">
      <alignment vertical="center"/>
    </xf>
    <xf borderId="58" fillId="0" fontId="1" numFmtId="164" xfId="0" applyAlignment="1" applyBorder="1" applyFont="1" applyNumberFormat="1">
      <alignment vertical="center"/>
    </xf>
    <xf borderId="63" fillId="4" fontId="1" numFmtId="0" xfId="0" applyAlignment="1" applyBorder="1" applyFont="1">
      <alignment vertical="center"/>
    </xf>
    <xf borderId="18" fillId="0" fontId="1" numFmtId="0" xfId="0" applyAlignment="1" applyBorder="1" applyFont="1">
      <alignment vertical="center"/>
    </xf>
    <xf borderId="43" fillId="0" fontId="1" numFmtId="164" xfId="0" applyAlignment="1" applyBorder="1" applyFont="1" applyNumberFormat="1">
      <alignment vertical="center"/>
    </xf>
    <xf borderId="44" fillId="4" fontId="1" numFmtId="0" xfId="0" applyAlignment="1" applyBorder="1" applyFont="1">
      <alignment vertical="center"/>
    </xf>
    <xf borderId="12" fillId="23" fontId="22" numFmtId="0" xfId="0" applyAlignment="1" applyBorder="1" applyFont="1">
      <alignment vertical="center"/>
    </xf>
    <xf borderId="8" fillId="6" fontId="22" numFmtId="0" xfId="0" applyAlignment="1" applyBorder="1" applyFont="1">
      <alignment vertical="center"/>
    </xf>
    <xf borderId="45" fillId="4" fontId="7" numFmtId="0" xfId="0" applyAlignment="1" applyBorder="1" applyFont="1">
      <alignment horizontal="center" vertical="center"/>
    </xf>
    <xf borderId="59" fillId="4" fontId="7" numFmtId="0" xfId="0" applyAlignment="1" applyBorder="1" applyFont="1">
      <alignment horizontal="center" vertical="center"/>
    </xf>
    <xf borderId="14" fillId="6" fontId="22" numFmtId="0" xfId="0" applyAlignment="1" applyBorder="1" applyFont="1">
      <alignment vertical="center"/>
    </xf>
    <xf borderId="14" fillId="5" fontId="22" numFmtId="0" xfId="0" applyAlignment="1" applyBorder="1" applyFont="1">
      <alignment vertical="center"/>
    </xf>
    <xf borderId="14" fillId="7" fontId="22" numFmtId="0" xfId="0" applyAlignment="1" applyBorder="1" applyFont="1">
      <alignment vertical="center"/>
    </xf>
    <xf borderId="14" fillId="8" fontId="24" numFmtId="0" xfId="0" applyAlignment="1" applyBorder="1" applyFont="1">
      <alignment vertical="center"/>
    </xf>
    <xf borderId="14" fillId="9" fontId="22" numFmtId="0" xfId="0" applyAlignment="1" applyBorder="1" applyFont="1">
      <alignment vertical="center"/>
    </xf>
    <xf borderId="14" fillId="10" fontId="22" numFmtId="0" xfId="0" applyAlignment="1" applyBorder="1" applyFont="1">
      <alignment vertical="center"/>
    </xf>
    <xf borderId="14" fillId="11" fontId="22" numFmtId="0" xfId="0" applyAlignment="1" applyBorder="1" applyFont="1">
      <alignment vertical="center"/>
    </xf>
    <xf borderId="14" fillId="12" fontId="22" numFmtId="0" xfId="0" applyAlignment="1" applyBorder="1" applyFont="1">
      <alignment vertical="center"/>
    </xf>
    <xf borderId="14" fillId="13" fontId="22" numFmtId="0" xfId="0" applyAlignment="1" applyBorder="1" applyFont="1">
      <alignment vertical="center"/>
    </xf>
    <xf borderId="14" fillId="14" fontId="22" numFmtId="0" xfId="0" applyAlignment="1" applyBorder="1" applyFont="1">
      <alignment vertical="center"/>
    </xf>
    <xf borderId="14" fillId="15" fontId="22" numFmtId="0" xfId="0" applyAlignment="1" applyBorder="1" applyFont="1">
      <alignment vertical="center"/>
    </xf>
    <xf borderId="14" fillId="16" fontId="22" numFmtId="0" xfId="0" applyAlignment="1" applyBorder="1" applyFont="1">
      <alignment vertical="center"/>
    </xf>
    <xf borderId="14" fillId="4" fontId="22" numFmtId="0" xfId="0" applyAlignment="1" applyBorder="1" applyFont="1">
      <alignment vertical="center"/>
    </xf>
    <xf borderId="14" fillId="17" fontId="24" numFmtId="0" xfId="0" applyAlignment="1" applyBorder="1" applyFont="1">
      <alignment vertical="center"/>
    </xf>
    <xf borderId="14" fillId="4" fontId="1" numFmtId="0" xfId="0" applyAlignment="1" applyBorder="1" applyFont="1">
      <alignment vertical="center"/>
    </xf>
    <xf borderId="61" fillId="4" fontId="1" numFmtId="164" xfId="0" applyAlignment="1" applyBorder="1" applyFont="1" applyNumberFormat="1">
      <alignment vertical="center"/>
    </xf>
    <xf borderId="12" fillId="4" fontId="1" numFmtId="0" xfId="0" applyBorder="1" applyFont="1"/>
    <xf borderId="12" fillId="4" fontId="1" numFmtId="164" xfId="0" applyBorder="1" applyFont="1" applyNumberFormat="1"/>
    <xf borderId="12" fillId="19" fontId="7" numFmtId="164" xfId="0" applyAlignment="1" applyBorder="1" applyFont="1" applyNumberFormat="1">
      <alignment horizontal="center"/>
    </xf>
    <xf borderId="12" fillId="4" fontId="4" numFmtId="0" xfId="0" applyAlignment="1" applyBorder="1" applyFont="1">
      <alignment horizontal="center" shrinkToFit="0" vertical="center" wrapText="1"/>
    </xf>
    <xf borderId="12" fillId="4" fontId="28" numFmtId="0" xfId="0" applyAlignment="1" applyBorder="1" applyFont="1">
      <alignment horizontal="center" shrinkToFit="0" vertical="center" wrapText="1"/>
    </xf>
    <xf borderId="12" fillId="4" fontId="7" numFmtId="164" xfId="0" applyAlignment="1" applyBorder="1" applyFont="1" applyNumberFormat="1">
      <alignment horizontal="center" vertical="center"/>
    </xf>
    <xf borderId="12" fillId="0" fontId="15" numFmtId="0" xfId="0" applyAlignment="1" applyBorder="1" applyFont="1">
      <alignment horizontal="center"/>
    </xf>
    <xf borderId="12" fillId="0" fontId="28" numFmtId="0" xfId="0" applyAlignment="1" applyBorder="1" applyFont="1">
      <alignment horizontal="center" shrinkToFit="0" vertical="center" wrapText="1"/>
    </xf>
    <xf borderId="12" fillId="0" fontId="30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/>
    </xf>
    <xf borderId="64" fillId="4" fontId="7" numFmtId="0" xfId="0" applyAlignment="1" applyBorder="1" applyFont="1">
      <alignment horizontal="center"/>
    </xf>
    <xf borderId="64" fillId="4" fontId="1" numFmtId="164" xfId="0" applyBorder="1" applyFont="1" applyNumberFormat="1"/>
    <xf borderId="64" fillId="4" fontId="1" numFmtId="0" xfId="0" applyBorder="1" applyFont="1"/>
    <xf borderId="64" fillId="4" fontId="5" numFmtId="0" xfId="0" applyBorder="1" applyFont="1"/>
    <xf borderId="52" fillId="23" fontId="22" numFmtId="0" xfId="0" applyAlignment="1" applyBorder="1" applyFont="1">
      <alignment vertical="center"/>
    </xf>
    <xf borderId="56" fillId="4" fontId="7" numFmtId="0" xfId="0" applyAlignment="1" applyBorder="1" applyFont="1">
      <alignment horizontal="center" shrinkToFit="0" vertical="center" wrapText="1"/>
    </xf>
    <xf borderId="65" fillId="4" fontId="7" numFmtId="0" xfId="0" applyAlignment="1" applyBorder="1" applyFont="1">
      <alignment horizontal="center"/>
    </xf>
    <xf borderId="13" fillId="4" fontId="7" numFmtId="0" xfId="0" applyAlignment="1" applyBorder="1" applyFont="1">
      <alignment horizontal="center" vertical="center"/>
    </xf>
    <xf borderId="13" fillId="4" fontId="1" numFmtId="0" xfId="0" applyAlignment="1" applyBorder="1" applyFont="1">
      <alignment vertical="center"/>
    </xf>
    <xf borderId="58" fillId="4" fontId="1" numFmtId="164" xfId="0" applyAlignment="1" applyBorder="1" applyFont="1" applyNumberFormat="1">
      <alignment vertical="center"/>
    </xf>
    <xf borderId="52" fillId="8" fontId="23" numFmtId="0" xfId="0" applyAlignment="1" applyBorder="1" applyFont="1">
      <alignment vertical="center"/>
    </xf>
    <xf borderId="66" fillId="4" fontId="7" numFmtId="0" xfId="0" applyAlignment="1" applyBorder="1" applyFont="1">
      <alignment horizontal="center" shrinkToFit="0" vertical="center" wrapText="1"/>
    </xf>
    <xf borderId="67" fillId="4" fontId="7" numFmtId="0" xfId="0" applyAlignment="1" applyBorder="1" applyFont="1">
      <alignment horizontal="center"/>
    </xf>
    <xf borderId="14" fillId="4" fontId="7" numFmtId="0" xfId="0" applyAlignment="1" applyBorder="1" applyFont="1">
      <alignment horizontal="center" vertical="center"/>
    </xf>
    <xf borderId="0" fillId="0" fontId="15" numFmtId="0" xfId="0" applyAlignment="1" applyFont="1">
      <alignment horizontal="center"/>
    </xf>
    <xf borderId="8" fillId="4" fontId="31" numFmtId="0" xfId="0" applyAlignment="1" applyBorder="1" applyFont="1">
      <alignment horizontal="center"/>
    </xf>
    <xf borderId="8" fillId="4" fontId="32" numFmtId="0" xfId="0" applyAlignment="1" applyBorder="1" applyFont="1">
      <alignment horizontal="center"/>
    </xf>
    <xf borderId="8" fillId="4" fontId="32" numFmtId="164" xfId="0" applyAlignment="1" applyBorder="1" applyFont="1" applyNumberFormat="1">
      <alignment horizontal="center"/>
    </xf>
    <xf borderId="37" fillId="6" fontId="7" numFmtId="0" xfId="0" applyAlignment="1" applyBorder="1" applyFont="1">
      <alignment vertical="center"/>
    </xf>
    <xf borderId="68" fillId="4" fontId="7" numFmtId="0" xfId="0" applyAlignment="1" applyBorder="1" applyFont="1">
      <alignment horizontal="center"/>
    </xf>
    <xf borderId="69" fillId="0" fontId="3" numFmtId="0" xfId="0" applyBorder="1" applyFont="1"/>
    <xf borderId="56" fillId="4" fontId="7" numFmtId="0" xfId="0" applyAlignment="1" applyBorder="1" applyFont="1">
      <alignment horizontal="center" vertical="center"/>
    </xf>
    <xf borderId="65" fillId="4" fontId="7" numFmtId="0" xfId="0" applyAlignment="1" applyBorder="1" applyFont="1">
      <alignment horizontal="center" vertical="center"/>
    </xf>
    <xf borderId="13" fillId="17" fontId="24" numFmtId="0" xfId="0" applyAlignment="1" applyBorder="1" applyFont="1">
      <alignment horizontal="center" vertical="center"/>
    </xf>
    <xf borderId="60" fillId="4" fontId="7" numFmtId="0" xfId="0" applyAlignment="1" applyBorder="1" applyFont="1">
      <alignment horizontal="center" vertical="center"/>
    </xf>
    <xf borderId="37" fillId="6" fontId="22" numFmtId="0" xfId="0" applyAlignment="1" applyBorder="1" applyFont="1">
      <alignment horizontal="center" vertical="center"/>
    </xf>
    <xf borderId="37" fillId="5" fontId="22" numFmtId="0" xfId="0" applyAlignment="1" applyBorder="1" applyFont="1">
      <alignment horizontal="center" vertical="center"/>
    </xf>
    <xf borderId="37" fillId="7" fontId="22" numFmtId="0" xfId="0" applyAlignment="1" applyBorder="1" applyFont="1">
      <alignment horizontal="center" vertical="center"/>
    </xf>
    <xf borderId="37" fillId="8" fontId="24" numFmtId="0" xfId="0" applyAlignment="1" applyBorder="1" applyFont="1">
      <alignment horizontal="center" vertical="center"/>
    </xf>
    <xf borderId="37" fillId="9" fontId="22" numFmtId="0" xfId="0" applyAlignment="1" applyBorder="1" applyFont="1">
      <alignment horizontal="center" vertical="center"/>
    </xf>
    <xf borderId="37" fillId="10" fontId="22" numFmtId="0" xfId="0" applyAlignment="1" applyBorder="1" applyFont="1">
      <alignment horizontal="center" vertical="center"/>
    </xf>
    <xf borderId="37" fillId="11" fontId="22" numFmtId="0" xfId="0" applyAlignment="1" applyBorder="1" applyFont="1">
      <alignment horizontal="center" vertical="center"/>
    </xf>
    <xf borderId="37" fillId="12" fontId="22" numFmtId="0" xfId="0" applyAlignment="1" applyBorder="1" applyFont="1">
      <alignment horizontal="center" vertical="center"/>
    </xf>
    <xf borderId="37" fillId="13" fontId="22" numFmtId="0" xfId="0" applyAlignment="1" applyBorder="1" applyFont="1">
      <alignment horizontal="center" vertical="center"/>
    </xf>
    <xf borderId="37" fillId="14" fontId="22" numFmtId="0" xfId="0" applyAlignment="1" applyBorder="1" applyFont="1">
      <alignment horizontal="center" vertical="center"/>
    </xf>
    <xf borderId="37" fillId="15" fontId="22" numFmtId="0" xfId="0" applyAlignment="1" applyBorder="1" applyFont="1">
      <alignment horizontal="center" vertical="center"/>
    </xf>
    <xf borderId="37" fillId="16" fontId="22" numFmtId="0" xfId="0" applyAlignment="1" applyBorder="1" applyFont="1">
      <alignment horizontal="center" vertical="center"/>
    </xf>
    <xf borderId="37" fillId="4" fontId="22" numFmtId="0" xfId="0" applyAlignment="1" applyBorder="1" applyFont="1">
      <alignment horizontal="center" vertical="center"/>
    </xf>
    <xf borderId="37" fillId="17" fontId="24" numFmtId="0" xfId="0" applyAlignment="1" applyBorder="1" applyFont="1">
      <alignment horizontal="center" vertical="center"/>
    </xf>
    <xf borderId="37" fillId="4" fontId="1" numFmtId="0" xfId="0" applyAlignment="1" applyBorder="1" applyFont="1">
      <alignment vertical="center"/>
    </xf>
    <xf borderId="70" fillId="4" fontId="1" numFmtId="164" xfId="0" applyAlignment="1" applyBorder="1" applyFont="1" applyNumberFormat="1">
      <alignment vertical="center"/>
    </xf>
    <xf borderId="52" fillId="4" fontId="1" numFmtId="0" xfId="0" applyBorder="1" applyFont="1"/>
    <xf borderId="52" fillId="4" fontId="1" numFmtId="164" xfId="0" applyBorder="1" applyFont="1" applyNumberFormat="1"/>
    <xf borderId="6" fillId="4" fontId="7" numFmtId="0" xfId="0" applyAlignment="1" applyBorder="1" applyFont="1">
      <alignment horizontal="center"/>
    </xf>
    <xf borderId="8" fillId="4" fontId="1" numFmtId="164" xfId="0" applyAlignment="1" applyBorder="1" applyFont="1" applyNumberFormat="1">
      <alignment horizontal="center"/>
    </xf>
    <xf borderId="52" fillId="6" fontId="22" numFmtId="0" xfId="0" applyAlignment="1" applyBorder="1" applyFont="1">
      <alignment horizontal="center" vertical="center"/>
    </xf>
    <xf borderId="52" fillId="5" fontId="22" numFmtId="0" xfId="0" applyAlignment="1" applyBorder="1" applyFont="1">
      <alignment horizontal="center" vertical="center"/>
    </xf>
    <xf borderId="52" fillId="7" fontId="22" numFmtId="0" xfId="0" applyAlignment="1" applyBorder="1" applyFont="1">
      <alignment horizontal="center" vertical="center"/>
    </xf>
    <xf borderId="52" fillId="8" fontId="24" numFmtId="0" xfId="0" applyAlignment="1" applyBorder="1" applyFont="1">
      <alignment horizontal="center" vertical="center"/>
    </xf>
    <xf borderId="52" fillId="9" fontId="22" numFmtId="0" xfId="0" applyAlignment="1" applyBorder="1" applyFont="1">
      <alignment horizontal="center" vertical="center"/>
    </xf>
    <xf borderId="52" fillId="10" fontId="22" numFmtId="0" xfId="0" applyAlignment="1" applyBorder="1" applyFont="1">
      <alignment horizontal="center" vertical="center"/>
    </xf>
    <xf borderId="52" fillId="11" fontId="22" numFmtId="0" xfId="0" applyAlignment="1" applyBorder="1" applyFont="1">
      <alignment horizontal="center" vertical="center"/>
    </xf>
    <xf borderId="52" fillId="12" fontId="22" numFmtId="0" xfId="0" applyAlignment="1" applyBorder="1" applyFont="1">
      <alignment horizontal="center" vertical="center"/>
    </xf>
    <xf borderId="52" fillId="13" fontId="22" numFmtId="0" xfId="0" applyAlignment="1" applyBorder="1" applyFont="1">
      <alignment horizontal="center" vertical="center"/>
    </xf>
    <xf borderId="52" fillId="14" fontId="22" numFmtId="0" xfId="0" applyAlignment="1" applyBorder="1" applyFont="1">
      <alignment horizontal="center" vertical="center"/>
    </xf>
    <xf borderId="52" fillId="15" fontId="22" numFmtId="0" xfId="0" applyAlignment="1" applyBorder="1" applyFont="1">
      <alignment horizontal="center" vertical="center"/>
    </xf>
    <xf borderId="52" fillId="16" fontId="22" numFmtId="0" xfId="0" applyAlignment="1" applyBorder="1" applyFont="1">
      <alignment horizontal="center" vertical="center"/>
    </xf>
    <xf borderId="52" fillId="4" fontId="22" numFmtId="0" xfId="0" applyAlignment="1" applyBorder="1" applyFont="1">
      <alignment horizontal="center" vertical="center"/>
    </xf>
    <xf borderId="52" fillId="17" fontId="24" numFmtId="0" xfId="0" applyAlignment="1" applyBorder="1" applyFont="1">
      <alignment horizontal="center" vertical="center"/>
    </xf>
    <xf borderId="42" fillId="19" fontId="7" numFmtId="0" xfId="0" applyAlignment="1" applyBorder="1" applyFont="1">
      <alignment horizontal="center" shrinkToFit="0" vertical="center" wrapText="1"/>
    </xf>
    <xf borderId="12" fillId="19" fontId="1" numFmtId="0" xfId="0" applyAlignment="1" applyBorder="1" applyFont="1">
      <alignment horizontal="center" vertical="center"/>
    </xf>
    <xf borderId="12" fillId="19" fontId="7" numFmtId="0" xfId="0" applyAlignment="1" applyBorder="1" applyFont="1">
      <alignment horizontal="center" vertical="center"/>
    </xf>
    <xf borderId="12" fillId="20" fontId="22" numFmtId="0" xfId="0" applyAlignment="1" applyBorder="1" applyFont="1">
      <alignment horizontal="center" vertical="center"/>
    </xf>
    <xf borderId="12" fillId="23" fontId="22" numFmtId="0" xfId="0" applyAlignment="1" applyBorder="1" applyFont="1">
      <alignment horizontal="center" vertical="center"/>
    </xf>
    <xf borderId="12" fillId="25" fontId="22" numFmtId="0" xfId="0" applyAlignment="1" applyBorder="1" applyFill="1" applyFont="1">
      <alignment horizontal="center" vertical="center"/>
    </xf>
    <xf borderId="12" fillId="26" fontId="22" numFmtId="0" xfId="0" applyAlignment="1" applyBorder="1" applyFill="1" applyFont="1">
      <alignment horizontal="center" vertical="center"/>
    </xf>
    <xf borderId="12" fillId="19" fontId="22" numFmtId="0" xfId="0" applyAlignment="1" applyBorder="1" applyFont="1">
      <alignment horizontal="center" vertical="center"/>
    </xf>
    <xf borderId="43" fillId="19" fontId="1" numFmtId="164" xfId="0" applyAlignment="1" applyBorder="1" applyFont="1" applyNumberFormat="1">
      <alignment horizontal="center" vertical="center"/>
    </xf>
    <xf borderId="10" fillId="4" fontId="1" numFmtId="0" xfId="0" applyBorder="1" applyFont="1"/>
    <xf borderId="11" fillId="0" fontId="1" numFmtId="0" xfId="0" applyBorder="1" applyFont="1"/>
    <xf borderId="11" fillId="4" fontId="1" numFmtId="0" xfId="0" applyBorder="1" applyFont="1"/>
    <xf borderId="40" fillId="4" fontId="1" numFmtId="164" xfId="0" applyBorder="1" applyFont="1" applyNumberFormat="1"/>
    <xf borderId="0" fillId="0" fontId="21" numFmtId="0" xfId="0" applyAlignment="1" applyFont="1">
      <alignment horizontal="center"/>
    </xf>
    <xf borderId="0" fillId="0" fontId="1" numFmtId="0" xfId="0" applyAlignment="1" applyFont="1">
      <alignment vertical="center"/>
    </xf>
    <xf borderId="11" fillId="6" fontId="7" numFmtId="0" xfId="0" applyAlignment="1" applyBorder="1" applyFont="1">
      <alignment horizontal="center"/>
    </xf>
    <xf borderId="11" fillId="5" fontId="7" numFmtId="0" xfId="0" applyAlignment="1" applyBorder="1" applyFont="1">
      <alignment horizontal="center"/>
    </xf>
    <xf borderId="11" fillId="7" fontId="7" numFmtId="0" xfId="0" applyAlignment="1" applyBorder="1" applyFont="1">
      <alignment horizontal="center"/>
    </xf>
    <xf borderId="11" fillId="8" fontId="8" numFmtId="0" xfId="0" applyAlignment="1" applyBorder="1" applyFont="1">
      <alignment horizontal="center"/>
    </xf>
    <xf borderId="11" fillId="12" fontId="7" numFmtId="0" xfId="0" applyAlignment="1" applyBorder="1" applyFont="1">
      <alignment horizontal="center"/>
    </xf>
    <xf borderId="11" fillId="13" fontId="13" numFmtId="0" xfId="0" applyAlignment="1" applyBorder="1" applyFont="1">
      <alignment horizontal="center"/>
    </xf>
    <xf borderId="11" fillId="17" fontId="8" numFmtId="0" xfId="0" applyAlignment="1" applyBorder="1" applyFont="1">
      <alignment horizontal="center"/>
    </xf>
    <xf borderId="11" fillId="21" fontId="7" numFmtId="0" xfId="0" applyAlignment="1" applyBorder="1" applyFont="1">
      <alignment horizontal="center"/>
    </xf>
    <xf borderId="11" fillId="4" fontId="7" numFmtId="0" xfId="0" applyAlignment="1" applyBorder="1" applyFont="1">
      <alignment horizontal="center"/>
    </xf>
    <xf borderId="0" fillId="0" fontId="7" numFmtId="0" xfId="0" applyFont="1"/>
    <xf borderId="71" fillId="0" fontId="33" numFmtId="0" xfId="0" applyAlignment="1" applyBorder="1" applyFont="1">
      <alignment horizontal="left" vertical="center"/>
    </xf>
    <xf borderId="72" fillId="0" fontId="3" numFmtId="0" xfId="0" applyBorder="1" applyFont="1"/>
    <xf borderId="73" fillId="0" fontId="4" numFmtId="0" xfId="0" applyAlignment="1" applyBorder="1" applyFont="1">
      <alignment horizontal="center" vertical="center"/>
    </xf>
    <xf borderId="73" fillId="0" fontId="34" numFmtId="0" xfId="0" applyAlignment="1" applyBorder="1" applyFont="1">
      <alignment horizontal="center" vertical="center"/>
    </xf>
    <xf borderId="73" fillId="0" fontId="3" numFmtId="0" xfId="0" applyBorder="1" applyFont="1"/>
    <xf borderId="74" fillId="0" fontId="27" numFmtId="164" xfId="0" applyAlignment="1" applyBorder="1" applyFont="1" applyNumberFormat="1">
      <alignment vertical="center"/>
    </xf>
    <xf borderId="75" fillId="6" fontId="4" numFmtId="0" xfId="0" applyAlignment="1" applyBorder="1" applyFont="1">
      <alignment horizontal="center" vertical="center"/>
    </xf>
    <xf borderId="75" fillId="5" fontId="4" numFmtId="0" xfId="0" applyAlignment="1" applyBorder="1" applyFont="1">
      <alignment horizontal="center" vertical="center"/>
    </xf>
    <xf borderId="75" fillId="7" fontId="4" numFmtId="0" xfId="0" applyAlignment="1" applyBorder="1" applyFont="1">
      <alignment horizontal="center" vertical="center"/>
    </xf>
    <xf borderId="75" fillId="8" fontId="35" numFmtId="0" xfId="0" applyAlignment="1" applyBorder="1" applyFont="1">
      <alignment horizontal="center" vertical="center"/>
    </xf>
    <xf borderId="75" fillId="12" fontId="4" numFmtId="0" xfId="0" applyAlignment="1" applyBorder="1" applyFont="1">
      <alignment horizontal="center" vertical="center"/>
    </xf>
    <xf borderId="75" fillId="13" fontId="35" numFmtId="0" xfId="0" applyAlignment="1" applyBorder="1" applyFont="1">
      <alignment horizontal="center" vertical="center"/>
    </xf>
    <xf borderId="75" fillId="17" fontId="35" numFmtId="0" xfId="0" applyAlignment="1" applyBorder="1" applyFont="1">
      <alignment horizontal="center" vertical="center"/>
    </xf>
    <xf borderId="75" fillId="21" fontId="4" numFmtId="0" xfId="0" applyAlignment="1" applyBorder="1" applyFont="1">
      <alignment horizontal="center" vertical="center"/>
    </xf>
    <xf borderId="74" fillId="0" fontId="4" numFmtId="0" xfId="0" applyAlignment="1" applyBorder="1" applyFont="1">
      <alignment horizontal="center" vertical="center"/>
    </xf>
    <xf borderId="74" fillId="0" fontId="27" numFmtId="0" xfId="0" applyAlignment="1" applyBorder="1" applyFont="1">
      <alignment horizontal="center" vertical="center"/>
    </xf>
    <xf borderId="76" fillId="0" fontId="27" numFmtId="164" xfId="0" applyAlignment="1" applyBorder="1" applyFont="1" applyNumberFormat="1">
      <alignment horizontal="center" vertical="center"/>
    </xf>
    <xf borderId="77" fillId="0" fontId="4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12" fillId="0" fontId="7" numFmtId="164" xfId="0" applyAlignment="1" applyBorder="1" applyFont="1" applyNumberFormat="1">
      <alignment readingOrder="0" vertical="center"/>
    </xf>
    <xf borderId="12" fillId="6" fontId="1" numFmtId="0" xfId="0" applyAlignment="1" applyBorder="1" applyFont="1">
      <alignment horizontal="center" vertical="center"/>
    </xf>
    <xf borderId="12" fillId="5" fontId="1" numFmtId="0" xfId="0" applyAlignment="1" applyBorder="1" applyFont="1">
      <alignment horizontal="center" vertical="center"/>
    </xf>
    <xf borderId="12" fillId="7" fontId="1" numFmtId="0" xfId="0" applyAlignment="1" applyBorder="1" applyFont="1">
      <alignment horizontal="center" vertical="center"/>
    </xf>
    <xf borderId="12" fillId="8" fontId="5" numFmtId="0" xfId="0" applyAlignment="1" applyBorder="1" applyFont="1">
      <alignment horizontal="center" vertical="center"/>
    </xf>
    <xf borderId="12" fillId="12" fontId="1" numFmtId="0" xfId="0" applyAlignment="1" applyBorder="1" applyFont="1">
      <alignment horizontal="center" vertical="center"/>
    </xf>
    <xf borderId="12" fillId="13" fontId="5" numFmtId="0" xfId="0" applyAlignment="1" applyBorder="1" applyFont="1">
      <alignment horizontal="center" vertical="center"/>
    </xf>
    <xf borderId="12" fillId="17" fontId="5" numFmtId="0" xfId="0" applyAlignment="1" applyBorder="1" applyFont="1">
      <alignment horizontal="center" vertical="center"/>
    </xf>
    <xf borderId="12" fillId="21" fontId="1" numFmtId="0" xfId="0" applyAlignment="1" applyBorder="1" applyFont="1">
      <alignment horizontal="center" vertical="center"/>
    </xf>
    <xf borderId="78" fillId="0" fontId="1" numFmtId="164" xfId="0" applyAlignment="1" applyBorder="1" applyFont="1" applyNumberFormat="1">
      <alignment horizontal="center" vertical="center"/>
    </xf>
    <xf borderId="79" fillId="0" fontId="3" numFmtId="0" xfId="0" applyBorder="1" applyFont="1"/>
    <xf borderId="80" fillId="0" fontId="3" numFmtId="0" xfId="0" applyBorder="1" applyFont="1"/>
    <xf borderId="17" fillId="0" fontId="26" numFmtId="0" xfId="0" applyAlignment="1" applyBorder="1" applyFont="1">
      <alignment horizontal="center" vertical="center"/>
    </xf>
    <xf borderId="81" fillId="0" fontId="4" numFmtId="0" xfId="0" applyAlignment="1" applyBorder="1" applyFont="1">
      <alignment horizontal="center" shrinkToFit="0" vertical="center" wrapText="1"/>
    </xf>
    <xf borderId="82" fillId="0" fontId="3" numFmtId="0" xfId="0" applyBorder="1" applyFont="1"/>
    <xf borderId="83" fillId="0" fontId="1" numFmtId="0" xfId="0" applyAlignment="1" applyBorder="1" applyFont="1">
      <alignment horizontal="center" shrinkToFit="0" vertical="center" wrapText="1"/>
    </xf>
    <xf borderId="83" fillId="0" fontId="7" numFmtId="0" xfId="0" applyAlignment="1" applyBorder="1" applyFont="1">
      <alignment horizontal="center" shrinkToFit="0" vertical="center" wrapText="1"/>
    </xf>
    <xf borderId="25" fillId="0" fontId="33" numFmtId="0" xfId="0" applyAlignment="1" applyBorder="1" applyFont="1">
      <alignment horizontal="center" shrinkToFit="0" vertical="center" wrapText="1"/>
    </xf>
    <xf borderId="26" fillId="0" fontId="27" numFmtId="0" xfId="0" applyAlignment="1" applyBorder="1" applyFont="1">
      <alignment horizontal="center" vertical="center"/>
    </xf>
    <xf borderId="26" fillId="0" fontId="36" numFmtId="0" xfId="0" applyAlignment="1" applyBorder="1" applyFont="1">
      <alignment horizontal="center" vertical="center"/>
    </xf>
    <xf borderId="84" fillId="0" fontId="27" numFmtId="164" xfId="0" applyAlignment="1" applyBorder="1" applyFont="1" applyNumberFormat="1">
      <alignment vertical="center"/>
    </xf>
    <xf borderId="84" fillId="6" fontId="27" numFmtId="0" xfId="0" applyAlignment="1" applyBorder="1" applyFont="1">
      <alignment horizontal="center" vertical="center"/>
    </xf>
    <xf borderId="84" fillId="5" fontId="27" numFmtId="0" xfId="0" applyAlignment="1" applyBorder="1" applyFont="1">
      <alignment horizontal="center" vertical="center"/>
    </xf>
    <xf borderId="84" fillId="7" fontId="27" numFmtId="0" xfId="0" applyAlignment="1" applyBorder="1" applyFont="1">
      <alignment horizontal="center" vertical="center"/>
    </xf>
    <xf borderId="84" fillId="8" fontId="37" numFmtId="0" xfId="0" applyAlignment="1" applyBorder="1" applyFont="1">
      <alignment horizontal="center" vertical="center"/>
    </xf>
    <xf borderId="84" fillId="12" fontId="27" numFmtId="0" xfId="0" applyAlignment="1" applyBorder="1" applyFont="1">
      <alignment horizontal="center" vertical="center"/>
    </xf>
    <xf borderId="84" fillId="13" fontId="38" numFmtId="0" xfId="0" applyAlignment="1" applyBorder="1" applyFont="1">
      <alignment horizontal="center" vertical="center"/>
    </xf>
    <xf borderId="84" fillId="17" fontId="38" numFmtId="0" xfId="0" applyAlignment="1" applyBorder="1" applyFont="1">
      <alignment horizontal="center" vertical="center"/>
    </xf>
    <xf borderId="84" fillId="21" fontId="27" numFmtId="0" xfId="0" applyAlignment="1" applyBorder="1" applyFont="1">
      <alignment horizontal="center" vertical="center"/>
    </xf>
    <xf borderId="84" fillId="0" fontId="27" numFmtId="0" xfId="0" applyAlignment="1" applyBorder="1" applyFont="1">
      <alignment horizontal="center" vertical="center"/>
    </xf>
    <xf borderId="85" fillId="0" fontId="27" numFmtId="164" xfId="0" applyAlignment="1" applyBorder="1" applyFont="1" applyNumberFormat="1">
      <alignment horizontal="center" vertical="center"/>
    </xf>
    <xf borderId="86" fillId="0" fontId="27" numFmtId="0" xfId="0" applyAlignment="1" applyBorder="1" applyFont="1">
      <alignment horizontal="center" shrinkToFit="0" vertical="center" wrapText="1"/>
    </xf>
    <xf borderId="80" fillId="0" fontId="1" numFmtId="0" xfId="0" applyBorder="1" applyFont="1"/>
    <xf borderId="80" fillId="0" fontId="1" numFmtId="0" xfId="0" applyAlignment="1" applyBorder="1" applyFont="1">
      <alignment horizontal="center" vertical="center"/>
    </xf>
    <xf borderId="80" fillId="0" fontId="7" numFmtId="0" xfId="0" applyAlignment="1" applyBorder="1" applyFont="1">
      <alignment horizontal="center" vertical="center"/>
    </xf>
    <xf borderId="80" fillId="0" fontId="7" numFmtId="164" xfId="0" applyAlignment="1" applyBorder="1" applyFont="1" applyNumberFormat="1">
      <alignment horizontal="right" readingOrder="0"/>
    </xf>
    <xf borderId="52" fillId="6" fontId="1" numFmtId="0" xfId="0" applyAlignment="1" applyBorder="1" applyFont="1">
      <alignment horizontal="center" vertical="center"/>
    </xf>
    <xf borderId="52" fillId="5" fontId="1" numFmtId="0" xfId="0" applyAlignment="1" applyBorder="1" applyFont="1">
      <alignment horizontal="center" vertical="center"/>
    </xf>
    <xf borderId="52" fillId="7" fontId="1" numFmtId="0" xfId="0" applyAlignment="1" applyBorder="1" applyFont="1">
      <alignment horizontal="center" vertical="center"/>
    </xf>
    <xf borderId="52" fillId="8" fontId="5" numFmtId="0" xfId="0" applyAlignment="1" applyBorder="1" applyFont="1">
      <alignment horizontal="center" vertical="center"/>
    </xf>
    <xf borderId="52" fillId="12" fontId="1" numFmtId="0" xfId="0" applyAlignment="1" applyBorder="1" applyFont="1">
      <alignment horizontal="center" vertical="center"/>
    </xf>
    <xf borderId="52" fillId="13" fontId="5" numFmtId="0" xfId="0" applyAlignment="1" applyBorder="1" applyFont="1">
      <alignment horizontal="center" vertical="center"/>
    </xf>
    <xf borderId="52" fillId="17" fontId="5" numFmtId="0" xfId="0" applyAlignment="1" applyBorder="1" applyFont="1">
      <alignment horizontal="center" vertical="center"/>
    </xf>
    <xf borderId="52" fillId="21" fontId="1" numFmtId="0" xfId="0" applyAlignment="1" applyBorder="1" applyFont="1">
      <alignment horizontal="center" vertical="center"/>
    </xf>
    <xf borderId="87" fillId="0" fontId="1" numFmtId="164" xfId="0" applyAlignment="1" applyBorder="1" applyFont="1" applyNumberFormat="1">
      <alignment horizontal="center" vertical="center"/>
    </xf>
    <xf borderId="43" fillId="0" fontId="1" numFmtId="164" xfId="0" applyAlignment="1" applyBorder="1" applyFont="1" applyNumberFormat="1">
      <alignment horizontal="center" vertical="center"/>
    </xf>
    <xf borderId="12" fillId="0" fontId="26" numFmtId="0" xfId="0" applyAlignment="1" applyBorder="1" applyFont="1">
      <alignment horizontal="center" vertical="center"/>
    </xf>
    <xf borderId="25" fillId="0" fontId="33" numFmtId="0" xfId="0" applyAlignment="1" applyBorder="1" applyFont="1">
      <alignment horizontal="center" vertical="center"/>
    </xf>
    <xf borderId="84" fillId="8" fontId="38" numFmtId="0" xfId="0" applyAlignment="1" applyBorder="1" applyFont="1">
      <alignment horizontal="center" vertical="center"/>
    </xf>
    <xf borderId="84" fillId="0" fontId="1" numFmtId="0" xfId="0" applyAlignment="1" applyBorder="1" applyFont="1">
      <alignment horizontal="center" vertical="center"/>
    </xf>
    <xf borderId="86" fillId="0" fontId="6" numFmtId="0" xfId="0" applyAlignment="1" applyBorder="1" applyFont="1">
      <alignment horizontal="center" vertical="center"/>
    </xf>
    <xf borderId="80" fillId="0" fontId="26" numFmtId="0" xfId="0" applyAlignment="1" applyBorder="1" applyFont="1">
      <alignment horizontal="center" vertical="center"/>
    </xf>
    <xf borderId="80" fillId="0" fontId="7" numFmtId="164" xfId="0" applyAlignment="1" applyBorder="1" applyFont="1" applyNumberFormat="1">
      <alignment horizontal="right"/>
    </xf>
    <xf borderId="12" fillId="8" fontId="9" numFmtId="0" xfId="0" applyAlignment="1" applyBorder="1" applyFont="1">
      <alignment horizontal="center" vertical="center"/>
    </xf>
    <xf borderId="12" fillId="13" fontId="9" numFmtId="0" xfId="0" applyAlignment="1" applyBorder="1" applyFont="1">
      <alignment horizontal="center" vertical="center"/>
    </xf>
    <xf borderId="12" fillId="17" fontId="9" numFmtId="0" xfId="0" applyAlignment="1" applyBorder="1" applyFont="1">
      <alignment horizontal="center" vertical="center"/>
    </xf>
    <xf borderId="25" fillId="0" fontId="11" numFmtId="0" xfId="0" applyAlignment="1" applyBorder="1" applyFont="1">
      <alignment horizontal="center" shrinkToFit="0" vertical="center" wrapText="1"/>
    </xf>
    <xf borderId="26" fillId="0" fontId="39" numFmtId="0" xfId="0" applyAlignment="1" applyBorder="1" applyFont="1">
      <alignment horizontal="center" vertical="center"/>
    </xf>
    <xf borderId="84" fillId="6" fontId="1" numFmtId="0" xfId="0" applyAlignment="1" applyBorder="1" applyFont="1">
      <alignment horizontal="center" vertical="center"/>
    </xf>
    <xf borderId="84" fillId="5" fontId="1" numFmtId="0" xfId="0" applyAlignment="1" applyBorder="1" applyFont="1">
      <alignment horizontal="center" vertical="center"/>
    </xf>
    <xf borderId="84" fillId="7" fontId="1" numFmtId="0" xfId="0" applyAlignment="1" applyBorder="1" applyFont="1">
      <alignment horizontal="center" vertical="center"/>
    </xf>
    <xf borderId="84" fillId="8" fontId="5" numFmtId="0" xfId="0" applyAlignment="1" applyBorder="1" applyFont="1">
      <alignment horizontal="center" vertical="center"/>
    </xf>
    <xf borderId="84" fillId="12" fontId="1" numFmtId="0" xfId="0" applyAlignment="1" applyBorder="1" applyFont="1">
      <alignment horizontal="center" vertical="center"/>
    </xf>
    <xf borderId="84" fillId="13" fontId="9" numFmtId="0" xfId="0" applyAlignment="1" applyBorder="1" applyFont="1">
      <alignment horizontal="center" vertical="center"/>
    </xf>
    <xf borderId="84" fillId="17" fontId="5" numFmtId="0" xfId="0" applyAlignment="1" applyBorder="1" applyFont="1">
      <alignment horizontal="center" vertical="center"/>
    </xf>
    <xf borderId="84" fillId="21" fontId="1" numFmtId="0" xfId="0" applyAlignment="1" applyBorder="1" applyFont="1">
      <alignment horizontal="center" vertical="center"/>
    </xf>
    <xf borderId="86" fillId="0" fontId="11" numFmtId="0" xfId="0" applyAlignment="1" applyBorder="1" applyFont="1">
      <alignment horizontal="center" shrinkToFit="0" vertical="center" wrapText="1"/>
    </xf>
    <xf borderId="80" fillId="0" fontId="1" numFmtId="0" xfId="0" applyAlignment="1" applyBorder="1" applyFont="1">
      <alignment horizontal="center" shrinkToFit="0" vertical="center" wrapText="1"/>
    </xf>
    <xf borderId="80" fillId="0" fontId="7" numFmtId="0" xfId="0" applyAlignment="1" applyBorder="1" applyFont="1">
      <alignment horizontal="center" shrinkToFit="0" vertical="center" wrapText="1"/>
    </xf>
    <xf borderId="80" fillId="0" fontId="7" numFmtId="164" xfId="0" applyAlignment="1" applyBorder="1" applyFont="1" applyNumberFormat="1">
      <alignment readingOrder="0" vertical="center"/>
    </xf>
    <xf borderId="52" fillId="8" fontId="9" numFmtId="0" xfId="0" applyAlignment="1" applyBorder="1" applyFont="1">
      <alignment horizontal="center" vertical="center"/>
    </xf>
    <xf borderId="52" fillId="13" fontId="9" numFmtId="0" xfId="0" applyAlignment="1" applyBorder="1" applyFont="1">
      <alignment horizontal="center" vertical="center"/>
    </xf>
    <xf borderId="88" fillId="0" fontId="1" numFmtId="0" xfId="0" applyAlignment="1" applyBorder="1" applyFont="1">
      <alignment horizontal="center" vertical="center"/>
    </xf>
    <xf borderId="88" fillId="0" fontId="1" numFmtId="164" xfId="0" applyAlignment="1" applyBorder="1" applyFont="1" applyNumberFormat="1">
      <alignment horizontal="center" vertical="center"/>
    </xf>
    <xf borderId="0" fillId="0" fontId="7" numFmtId="164" xfId="0" applyFont="1" applyNumberFormat="1"/>
    <xf borderId="71" fillId="13" fontId="15" numFmtId="164" xfId="0" applyAlignment="1" applyBorder="1" applyFont="1" applyNumberFormat="1">
      <alignment horizontal="center"/>
    </xf>
    <xf borderId="89" fillId="0" fontId="3" numFmtId="0" xfId="0" applyBorder="1" applyFont="1"/>
    <xf borderId="0" fillId="0" fontId="22" numFmtId="0" xfId="0" applyAlignment="1" applyFont="1">
      <alignment horizontal="center"/>
    </xf>
    <xf borderId="90" fillId="0" fontId="3" numFmtId="0" xfId="0" applyBorder="1" applyFont="1"/>
    <xf borderId="91" fillId="0" fontId="3" numFmtId="0" xfId="0" applyBorder="1" applyFont="1"/>
    <xf borderId="92" fillId="0" fontId="3" numFmtId="0" xfId="0" applyBorder="1" applyFont="1"/>
    <xf borderId="39" fillId="0" fontId="7" numFmtId="167" xfId="0" applyAlignment="1" applyBorder="1" applyFont="1" applyNumberFormat="1">
      <alignment horizontal="center"/>
    </xf>
    <xf borderId="0" fillId="0" fontId="40" numFmtId="164" xfId="0" applyFont="1" applyNumberFormat="1"/>
    <xf borderId="38" fillId="19" fontId="41" numFmtId="0" xfId="0" applyAlignment="1" applyBorder="1" applyFont="1">
      <alignment horizontal="center"/>
    </xf>
    <xf borderId="52" fillId="18" fontId="40" numFmtId="0" xfId="0" applyBorder="1" applyFont="1"/>
    <xf borderId="38" fillId="27" fontId="7" numFmtId="0" xfId="0" applyAlignment="1" applyBorder="1" applyFill="1" applyFont="1">
      <alignment horizontal="center"/>
    </xf>
    <xf borderId="52" fillId="28" fontId="40" numFmtId="0" xfId="0" applyBorder="1" applyFill="1" applyFont="1"/>
    <xf borderId="0" fillId="0" fontId="4" numFmtId="167" xfId="0" applyFont="1" applyNumberFormat="1"/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25" fillId="0" fontId="28" numFmtId="0" xfId="0" applyAlignment="1" applyBorder="1" applyFont="1">
      <alignment shrinkToFit="0" wrapText="1"/>
    </xf>
    <xf borderId="84" fillId="0" fontId="1" numFmtId="0" xfId="0" applyBorder="1" applyFont="1"/>
    <xf borderId="84" fillId="0" fontId="42" numFmtId="164" xfId="0" applyAlignment="1" applyBorder="1" applyFont="1" applyNumberFormat="1">
      <alignment horizontal="right"/>
    </xf>
    <xf borderId="84" fillId="6" fontId="7" numFmtId="0" xfId="0" applyAlignment="1" applyBorder="1" applyFont="1">
      <alignment horizontal="center"/>
    </xf>
    <xf borderId="84" fillId="5" fontId="7" numFmtId="0" xfId="0" applyAlignment="1" applyBorder="1" applyFont="1">
      <alignment horizontal="center"/>
    </xf>
    <xf borderId="84" fillId="7" fontId="7" numFmtId="0" xfId="0" applyAlignment="1" applyBorder="1" applyFont="1">
      <alignment horizontal="center"/>
    </xf>
    <xf borderId="84" fillId="8" fontId="13" numFmtId="0" xfId="0" applyAlignment="1" applyBorder="1" applyFont="1">
      <alignment horizontal="center"/>
    </xf>
    <xf borderId="84" fillId="19" fontId="41" numFmtId="0" xfId="0" applyAlignment="1" applyBorder="1" applyFont="1">
      <alignment horizontal="center"/>
    </xf>
    <xf borderId="84" fillId="18" fontId="40" numFmtId="0" xfId="0" applyBorder="1" applyFont="1"/>
    <xf borderId="84" fillId="27" fontId="7" numFmtId="0" xfId="0" applyAlignment="1" applyBorder="1" applyFont="1">
      <alignment horizontal="center"/>
    </xf>
    <xf borderId="84" fillId="12" fontId="7" numFmtId="0" xfId="0" applyAlignment="1" applyBorder="1" applyFont="1">
      <alignment horizontal="center"/>
    </xf>
    <xf borderId="84" fillId="17" fontId="8" numFmtId="0" xfId="0" applyAlignment="1" applyBorder="1" applyFont="1">
      <alignment horizontal="center"/>
    </xf>
    <xf borderId="85" fillId="28" fontId="40" numFmtId="0" xfId="0" applyBorder="1" applyFont="1"/>
    <xf borderId="85" fillId="0" fontId="1" numFmtId="164" xfId="0" applyAlignment="1" applyBorder="1" applyFont="1" applyNumberFormat="1">
      <alignment horizontal="center" vertical="center"/>
    </xf>
    <xf borderId="52" fillId="4" fontId="40" numFmtId="0" xfId="0" applyBorder="1" applyFont="1"/>
    <xf borderId="52" fillId="4" fontId="1" numFmtId="0" xfId="0" applyAlignment="1" applyBorder="1" applyFont="1">
      <alignment horizontal="center" vertical="center"/>
    </xf>
    <xf borderId="8" fillId="4" fontId="40" numFmtId="164" xfId="0" applyAlignment="1" applyBorder="1" applyFont="1" applyNumberFormat="1">
      <alignment horizontal="right" readingOrder="0"/>
    </xf>
    <xf borderId="80" fillId="0" fontId="1" numFmtId="164" xfId="0" applyAlignment="1" applyBorder="1" applyFont="1" applyNumberFormat="1">
      <alignment horizontal="center" vertical="center"/>
    </xf>
    <xf borderId="12" fillId="4" fontId="40" numFmtId="0" xfId="0" applyBorder="1" applyFont="1"/>
    <xf borderId="13" fillId="4" fontId="1" numFmtId="0" xfId="0" applyAlignment="1" applyBorder="1" applyFont="1">
      <alignment horizontal="center" vertical="center"/>
    </xf>
    <xf borderId="11" fillId="19" fontId="41" numFmtId="0" xfId="0" applyAlignment="1" applyBorder="1" applyFont="1">
      <alignment horizontal="center"/>
    </xf>
    <xf borderId="12" fillId="28" fontId="40" numFmtId="0" xfId="0" applyBorder="1" applyFont="1"/>
    <xf borderId="8" fillId="4" fontId="40" numFmtId="164" xfId="0" applyAlignment="1" applyBorder="1" applyFont="1" applyNumberFormat="1">
      <alignment horizontal="right"/>
    </xf>
    <xf borderId="0" fillId="0" fontId="28" numFmtId="0" xfId="0" applyFont="1"/>
    <xf borderId="0" fillId="0" fontId="6" numFmtId="0" xfId="0" applyFont="1"/>
    <xf borderId="0" fillId="0" fontId="43" numFmtId="0" xfId="0" applyAlignment="1" applyFont="1">
      <alignment horizontal="center"/>
    </xf>
    <xf borderId="0" fillId="0" fontId="44" numFmtId="168" xfId="0" applyFont="1" applyNumberFormat="1"/>
    <xf borderId="0" fillId="0" fontId="40" numFmtId="166" xfId="0" applyAlignment="1" applyFont="1" applyNumberFormat="1">
      <alignment horizontal="right"/>
    </xf>
    <xf borderId="0" fillId="0" fontId="4" numFmtId="164" xfId="0" applyFont="1" applyNumberFormat="1"/>
    <xf borderId="93" fillId="0" fontId="28" numFmtId="0" xfId="0" applyBorder="1" applyFont="1"/>
    <xf borderId="84" fillId="0" fontId="6" numFmtId="0" xfId="0" applyBorder="1" applyFont="1"/>
    <xf borderId="84" fillId="0" fontId="43" numFmtId="0" xfId="0" applyAlignment="1" applyBorder="1" applyFont="1">
      <alignment horizontal="center"/>
    </xf>
    <xf borderId="84" fillId="0" fontId="44" numFmtId="168" xfId="0" applyBorder="1" applyFont="1" applyNumberFormat="1"/>
    <xf borderId="84" fillId="0" fontId="4" numFmtId="164" xfId="0" applyBorder="1" applyFont="1" applyNumberFormat="1"/>
    <xf borderId="84" fillId="19" fontId="45" numFmtId="0" xfId="0" applyAlignment="1" applyBorder="1" applyFont="1">
      <alignment horizontal="center" vertical="center"/>
    </xf>
    <xf borderId="84" fillId="0" fontId="4" numFmtId="166" xfId="0" applyBorder="1" applyFont="1" applyNumberFormat="1"/>
    <xf borderId="84" fillId="9" fontId="1" numFmtId="0" xfId="0" applyAlignment="1" applyBorder="1" applyFont="1">
      <alignment horizontal="center" vertical="center"/>
    </xf>
    <xf borderId="84" fillId="10" fontId="1" numFmtId="0" xfId="0" applyAlignment="1" applyBorder="1" applyFont="1">
      <alignment horizontal="center" vertical="center"/>
    </xf>
    <xf borderId="84" fillId="11" fontId="1" numFmtId="0" xfId="0" applyAlignment="1" applyBorder="1" applyFont="1">
      <alignment horizontal="center" vertical="center"/>
    </xf>
    <xf borderId="84" fillId="16" fontId="1" numFmtId="0" xfId="0" applyAlignment="1" applyBorder="1" applyFont="1">
      <alignment horizontal="center" vertical="center"/>
    </xf>
    <xf borderId="0" fillId="0" fontId="2" numFmtId="0" xfId="0" applyFont="1"/>
    <xf borderId="94" fillId="0" fontId="28" numFmtId="0" xfId="0" applyBorder="1" applyFont="1"/>
    <xf borderId="95" fillId="0" fontId="3" numFmtId="0" xfId="0" applyBorder="1" applyFont="1"/>
    <xf borderId="26" fillId="0" fontId="1" numFmtId="0" xfId="0" applyAlignment="1" applyBorder="1" applyFont="1">
      <alignment horizontal="center" vertical="center"/>
    </xf>
    <xf borderId="26" fillId="0" fontId="7" numFmtId="0" xfId="0" applyAlignment="1" applyBorder="1" applyFont="1">
      <alignment horizontal="center" vertical="center"/>
    </xf>
    <xf borderId="84" fillId="0" fontId="7" numFmtId="164" xfId="0" applyAlignment="1" applyBorder="1" applyFont="1" applyNumberFormat="1">
      <alignment vertical="center"/>
    </xf>
    <xf borderId="96" fillId="6" fontId="1" numFmtId="0" xfId="0" applyAlignment="1" applyBorder="1" applyFont="1">
      <alignment horizontal="center" vertical="center"/>
    </xf>
    <xf borderId="84" fillId="8" fontId="9" numFmtId="0" xfId="0" applyAlignment="1" applyBorder="1" applyFont="1">
      <alignment horizontal="center" vertical="center"/>
    </xf>
    <xf borderId="97" fillId="19" fontId="45" numFmtId="0" xfId="0" applyAlignment="1" applyBorder="1" applyFont="1">
      <alignment horizontal="center" vertical="center"/>
    </xf>
    <xf borderId="84" fillId="0" fontId="7" numFmtId="166" xfId="0" applyAlignment="1" applyBorder="1" applyFont="1" applyNumberFormat="1">
      <alignment vertical="center"/>
    </xf>
    <xf borderId="96" fillId="9" fontId="1" numFmtId="0" xfId="0" applyAlignment="1" applyBorder="1" applyFont="1">
      <alignment horizontal="center" vertical="center"/>
    </xf>
    <xf borderId="84" fillId="17" fontId="9" numFmtId="0" xfId="0" applyAlignment="1" applyBorder="1" applyFont="1">
      <alignment horizontal="center" vertical="center"/>
    </xf>
    <xf borderId="56" fillId="0" fontId="6" numFmtId="0" xfId="0" applyAlignment="1" applyBorder="1" applyFont="1">
      <alignment horizontal="center" shrinkToFit="0" vertical="center" wrapText="1"/>
    </xf>
    <xf borderId="80" fillId="0" fontId="7" numFmtId="164" xfId="0" applyAlignment="1" applyBorder="1" applyFont="1" applyNumberFormat="1">
      <alignment vertical="center"/>
    </xf>
    <xf borderId="63" fillId="19" fontId="45" numFmtId="0" xfId="0" applyAlignment="1" applyBorder="1" applyFont="1">
      <alignment horizontal="center" vertical="center"/>
    </xf>
    <xf borderId="80" fillId="0" fontId="7" numFmtId="167" xfId="0" applyAlignment="1" applyBorder="1" applyFont="1" applyNumberFormat="1">
      <alignment vertical="center"/>
    </xf>
    <xf borderId="51" fillId="9" fontId="1" numFmtId="0" xfId="0" applyAlignment="1" applyBorder="1" applyFont="1">
      <alignment horizontal="center" vertical="center"/>
    </xf>
    <xf borderId="52" fillId="10" fontId="1" numFmtId="0" xfId="0" applyAlignment="1" applyBorder="1" applyFont="1">
      <alignment horizontal="center" vertical="center"/>
    </xf>
    <xf borderId="52" fillId="11" fontId="1" numFmtId="0" xfId="0" applyAlignment="1" applyBorder="1" applyFont="1">
      <alignment horizontal="center" vertical="center"/>
    </xf>
    <xf borderId="52" fillId="16" fontId="1" numFmtId="0" xfId="0" applyAlignment="1" applyBorder="1" applyFont="1">
      <alignment horizontal="center" vertical="center"/>
    </xf>
    <xf borderId="44" fillId="19" fontId="45" numFmtId="0" xfId="0" applyAlignment="1" applyBorder="1" applyFont="1">
      <alignment horizontal="center" vertical="center"/>
    </xf>
    <xf borderId="12" fillId="0" fontId="7" numFmtId="167" xfId="0" applyAlignment="1" applyBorder="1" applyFont="1" applyNumberFormat="1">
      <alignment vertical="center"/>
    </xf>
    <xf borderId="45" fillId="9" fontId="1" numFmtId="0" xfId="0" applyAlignment="1" applyBorder="1" applyFont="1">
      <alignment horizontal="center" vertical="center"/>
    </xf>
    <xf borderId="12" fillId="10" fontId="1" numFmtId="0" xfId="0" applyAlignment="1" applyBorder="1" applyFont="1">
      <alignment horizontal="center" vertical="center"/>
    </xf>
    <xf borderId="12" fillId="11" fontId="1" numFmtId="0" xfId="0" applyAlignment="1" applyBorder="1" applyFont="1">
      <alignment horizontal="center" vertical="center"/>
    </xf>
    <xf borderId="12" fillId="16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42" fillId="0" fontId="6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46" fillId="0" fontId="3" numFmtId="0" xfId="0" applyBorder="1" applyFont="1"/>
    <xf borderId="11" fillId="0" fontId="1" numFmtId="0" xfId="0" applyAlignment="1" applyBorder="1" applyFont="1">
      <alignment horizontal="center" vertical="center"/>
    </xf>
    <xf borderId="39" fillId="0" fontId="7" numFmtId="0" xfId="0" applyAlignment="1" applyBorder="1" applyFont="1">
      <alignment horizontal="center" vertical="center"/>
    </xf>
    <xf borderId="11" fillId="0" fontId="27" numFmtId="164" xfId="0" applyAlignment="1" applyBorder="1" applyFont="1" applyNumberFormat="1">
      <alignment vertical="center"/>
    </xf>
    <xf borderId="11" fillId="6" fontId="1" numFmtId="0" xfId="0" applyAlignment="1" applyBorder="1" applyFont="1">
      <alignment horizontal="center" vertical="center"/>
    </xf>
    <xf borderId="11" fillId="5" fontId="1" numFmtId="0" xfId="0" applyAlignment="1" applyBorder="1" applyFont="1">
      <alignment horizontal="center" vertical="center"/>
    </xf>
    <xf borderId="11" fillId="7" fontId="1" numFmtId="0" xfId="0" applyAlignment="1" applyBorder="1" applyFont="1">
      <alignment horizontal="center" vertical="center"/>
    </xf>
    <xf borderId="11" fillId="8" fontId="5" numFmtId="0" xfId="0" applyAlignment="1" applyBorder="1" applyFont="1">
      <alignment horizontal="center" vertical="center"/>
    </xf>
    <xf borderId="98" fillId="19" fontId="45" numFmtId="0" xfId="0" applyAlignment="1" applyBorder="1" applyFont="1">
      <alignment horizontal="center" vertical="center"/>
    </xf>
    <xf borderId="11" fillId="0" fontId="27" numFmtId="167" xfId="0" applyAlignment="1" applyBorder="1" applyFont="1" applyNumberFormat="1">
      <alignment vertical="center"/>
    </xf>
    <xf borderId="99" fillId="9" fontId="1" numFmtId="0" xfId="0" applyAlignment="1" applyBorder="1" applyFont="1">
      <alignment horizontal="center" vertical="center"/>
    </xf>
    <xf borderId="11" fillId="10" fontId="1" numFmtId="0" xfId="0" applyAlignment="1" applyBorder="1" applyFont="1">
      <alignment horizontal="center" vertical="center"/>
    </xf>
    <xf borderId="11" fillId="11" fontId="1" numFmtId="0" xfId="0" applyAlignment="1" applyBorder="1" applyFont="1">
      <alignment horizontal="center" vertical="center"/>
    </xf>
    <xf borderId="11" fillId="12" fontId="1" numFmtId="0" xfId="0" applyAlignment="1" applyBorder="1" applyFont="1">
      <alignment horizontal="center" vertical="center"/>
    </xf>
    <xf borderId="11" fillId="17" fontId="5" numFmtId="0" xfId="0" applyAlignment="1" applyBorder="1" applyFont="1">
      <alignment horizontal="center" vertical="center"/>
    </xf>
    <xf borderId="11" fillId="16" fontId="1" numFmtId="0" xfId="0" applyAlignment="1" applyBorder="1" applyFont="1">
      <alignment horizontal="center" vertical="center"/>
    </xf>
    <xf borderId="58" fillId="0" fontId="1" numFmtId="164" xfId="0" applyAlignment="1" applyBorder="1" applyFont="1" applyNumberFormat="1">
      <alignment horizontal="center" vertical="center"/>
    </xf>
    <xf borderId="86" fillId="0" fontId="6" numFmtId="0" xfId="0" applyAlignment="1" applyBorder="1" applyFont="1">
      <alignment horizontal="center" shrinkToFit="0" vertical="center" wrapText="1"/>
    </xf>
    <xf borderId="8" fillId="19" fontId="45" numFmtId="0" xfId="0" applyBorder="1" applyFont="1"/>
    <xf borderId="100" fillId="0" fontId="6" numFmtId="0" xfId="0" applyAlignment="1" applyBorder="1" applyFont="1">
      <alignment horizontal="center" vertical="center"/>
    </xf>
    <xf borderId="12" fillId="0" fontId="44" numFmtId="0" xfId="0" applyAlignment="1" applyBorder="1" applyFont="1">
      <alignment horizontal="center" vertical="center"/>
    </xf>
    <xf borderId="11" fillId="0" fontId="4" numFmtId="164" xfId="0" applyAlignment="1" applyBorder="1" applyFont="1" applyNumberFormat="1">
      <alignment vertical="center"/>
    </xf>
    <xf borderId="11" fillId="0" fontId="4" numFmtId="167" xfId="0" applyAlignment="1" applyBorder="1" applyFont="1" applyNumberFormat="1">
      <alignment vertical="center"/>
    </xf>
    <xf borderId="12" fillId="0" fontId="7" numFmtId="164" xfId="0" applyAlignment="1" applyBorder="1" applyFont="1" applyNumberFormat="1">
      <alignment vertical="center"/>
    </xf>
    <xf borderId="12" fillId="0" fontId="16" numFmtId="0" xfId="0" applyAlignment="1" applyBorder="1" applyFont="1">
      <alignment horizontal="center" vertical="center"/>
    </xf>
    <xf borderId="37" fillId="0" fontId="1" numFmtId="0" xfId="0" applyBorder="1" applyFont="1"/>
    <xf borderId="37" fillId="0" fontId="1" numFmtId="0" xfId="0" applyAlignment="1" applyBorder="1" applyFont="1">
      <alignment horizontal="center" vertical="center"/>
    </xf>
    <xf borderId="37" fillId="0" fontId="7" numFmtId="0" xfId="0" applyAlignment="1" applyBorder="1" applyFont="1">
      <alignment horizontal="center" vertical="center"/>
    </xf>
    <xf borderId="37" fillId="6" fontId="1" numFmtId="0" xfId="0" applyAlignment="1" applyBorder="1" applyFont="1">
      <alignment horizontal="center" vertical="center"/>
    </xf>
    <xf borderId="37" fillId="5" fontId="1" numFmtId="0" xfId="0" applyAlignment="1" applyBorder="1" applyFont="1">
      <alignment horizontal="center" vertical="center"/>
    </xf>
    <xf borderId="37" fillId="7" fontId="1" numFmtId="0" xfId="0" applyAlignment="1" applyBorder="1" applyFont="1">
      <alignment horizontal="center" vertical="center"/>
    </xf>
    <xf borderId="37" fillId="8" fontId="5" numFmtId="0" xfId="0" applyAlignment="1" applyBorder="1" applyFont="1">
      <alignment horizontal="center" vertical="center"/>
    </xf>
    <xf borderId="101" fillId="19" fontId="45" numFmtId="0" xfId="0" applyAlignment="1" applyBorder="1" applyFont="1">
      <alignment horizontal="center" vertical="center"/>
    </xf>
    <xf borderId="60" fillId="9" fontId="1" numFmtId="0" xfId="0" applyAlignment="1" applyBorder="1" applyFont="1">
      <alignment horizontal="center" vertical="center"/>
    </xf>
    <xf borderId="37" fillId="10" fontId="1" numFmtId="0" xfId="0" applyAlignment="1" applyBorder="1" applyFont="1">
      <alignment horizontal="center" vertical="center"/>
    </xf>
    <xf borderId="37" fillId="11" fontId="1" numFmtId="0" xfId="0" applyAlignment="1" applyBorder="1" applyFont="1">
      <alignment horizontal="center" vertical="center"/>
    </xf>
    <xf borderId="37" fillId="12" fontId="1" numFmtId="0" xfId="0" applyAlignment="1" applyBorder="1" applyFont="1">
      <alignment horizontal="center" vertical="center"/>
    </xf>
    <xf borderId="37" fillId="17" fontId="5" numFmtId="0" xfId="0" applyAlignment="1" applyBorder="1" applyFont="1">
      <alignment horizontal="center" vertical="center"/>
    </xf>
    <xf borderId="37" fillId="16" fontId="1" numFmtId="0" xfId="0" applyAlignment="1" applyBorder="1" applyFont="1">
      <alignment horizontal="center" vertical="center"/>
    </xf>
    <xf borderId="102" fillId="0" fontId="1" numFmtId="0" xfId="0" applyBorder="1" applyFont="1"/>
    <xf borderId="102" fillId="0" fontId="1" numFmtId="164" xfId="0" applyBorder="1" applyFont="1" applyNumberFormat="1"/>
    <xf borderId="0" fillId="0" fontId="28" numFmtId="164" xfId="0" applyFont="1" applyNumberFormat="1"/>
    <xf borderId="0" fillId="0" fontId="14" numFmtId="0" xfId="0" applyAlignment="1" applyFont="1">
      <alignment horizontal="center"/>
    </xf>
    <xf borderId="84" fillId="8" fontId="8" numFmtId="0" xfId="0" applyAlignment="1" applyBorder="1" applyFont="1">
      <alignment horizontal="center"/>
    </xf>
    <xf borderId="82" fillId="0" fontId="1" numFmtId="0" xfId="0" applyAlignment="1" applyBorder="1" applyFont="1">
      <alignment horizontal="center" vertical="center"/>
    </xf>
    <xf borderId="103" fillId="0" fontId="1" numFmtId="164" xfId="0" applyAlignment="1" applyBorder="1" applyFont="1" applyNumberFormat="1">
      <alignment horizontal="center" vertical="center"/>
    </xf>
    <xf borderId="80" fillId="0" fontId="40" numFmtId="0" xfId="0" applyBorder="1" applyFont="1"/>
    <xf borderId="12" fillId="0" fontId="40" numFmtId="0" xfId="0" applyBorder="1" applyFont="1"/>
    <xf borderId="14" fillId="28" fontId="40" numFmtId="0" xfId="0" applyBorder="1" applyFont="1"/>
    <xf borderId="79" fillId="0" fontId="1" numFmtId="0" xfId="0" applyAlignment="1" applyBorder="1" applyFont="1">
      <alignment horizontal="center" vertical="center"/>
    </xf>
    <xf borderId="79" fillId="0" fontId="1" numFmtId="164" xfId="0" applyAlignment="1" applyBorder="1" applyFont="1" applyNumberFormat="1">
      <alignment horizontal="center" vertical="center"/>
    </xf>
    <xf borderId="88" fillId="0" fontId="27" numFmtId="0" xfId="0" applyBorder="1" applyFont="1"/>
    <xf borderId="88" fillId="0" fontId="27" numFmtId="164" xfId="0" applyBorder="1" applyFont="1" applyNumberFormat="1"/>
    <xf borderId="12" fillId="19" fontId="7" numFmtId="167" xfId="0" applyAlignment="1" applyBorder="1" applyFont="1" applyNumberFormat="1">
      <alignment horizontal="center"/>
    </xf>
    <xf borderId="11" fillId="9" fontId="7" numFmtId="0" xfId="0" applyAlignment="1" applyBorder="1" applyFont="1">
      <alignment horizontal="center"/>
    </xf>
    <xf borderId="11" fillId="10" fontId="7" numFmtId="0" xfId="0" applyAlignment="1" applyBorder="1" applyFont="1">
      <alignment horizontal="center"/>
    </xf>
    <xf borderId="11" fillId="11" fontId="7" numFmtId="0" xfId="0" applyAlignment="1" applyBorder="1" applyFont="1">
      <alignment horizontal="center"/>
    </xf>
    <xf borderId="0" fillId="0" fontId="14" numFmtId="164" xfId="0" applyAlignment="1" applyFont="1" applyNumberFormat="1">
      <alignment horizontal="center"/>
    </xf>
    <xf borderId="12" fillId="0" fontId="28" numFmtId="0" xfId="0" applyBorder="1" applyFont="1"/>
    <xf borderId="12" fillId="0" fontId="6" numFmtId="0" xfId="0" applyBorder="1" applyFont="1"/>
    <xf borderId="12" fillId="0" fontId="43" numFmtId="0" xfId="0" applyAlignment="1" applyBorder="1" applyFont="1">
      <alignment horizontal="center"/>
    </xf>
    <xf borderId="12" fillId="0" fontId="44" numFmtId="168" xfId="0" applyBorder="1" applyFont="1" applyNumberFormat="1"/>
    <xf borderId="12" fillId="0" fontId="4" numFmtId="164" xfId="0" applyBorder="1" applyFont="1" applyNumberFormat="1"/>
    <xf borderId="12" fillId="19" fontId="45" numFmtId="0" xfId="0" applyAlignment="1" applyBorder="1" applyFont="1">
      <alignment horizontal="center" vertical="center"/>
    </xf>
    <xf borderId="12" fillId="0" fontId="4" numFmtId="166" xfId="0" applyBorder="1" applyFont="1" applyNumberFormat="1"/>
    <xf borderId="12" fillId="9" fontId="1" numFmtId="0" xfId="0" applyAlignment="1" applyBorder="1" applyFont="1">
      <alignment horizontal="center" vertical="center"/>
    </xf>
    <xf borderId="12" fillId="0" fontId="1" numFmtId="164" xfId="0" applyAlignment="1" applyBorder="1" applyFont="1" applyNumberFormat="1">
      <alignment horizontal="center" vertical="center"/>
    </xf>
    <xf borderId="25" fillId="0" fontId="28" numFmtId="0" xfId="0" applyBorder="1" applyFont="1"/>
    <xf borderId="26" fillId="0" fontId="1" numFmtId="0" xfId="0" applyBorder="1" applyFont="1"/>
    <xf borderId="84" fillId="0" fontId="27" numFmtId="166" xfId="0" applyAlignment="1" applyBorder="1" applyFont="1" applyNumberFormat="1">
      <alignment vertical="center"/>
    </xf>
    <xf borderId="11" fillId="0" fontId="27" numFmtId="166" xfId="0" applyAlignment="1" applyBorder="1" applyFont="1" applyNumberFormat="1">
      <alignment vertical="center"/>
    </xf>
    <xf borderId="12" fillId="0" fontId="7" numFmtId="169" xfId="0" applyAlignment="1" applyBorder="1" applyFont="1" applyNumberFormat="1">
      <alignment vertical="center"/>
    </xf>
    <xf borderId="14" fillId="19" fontId="1" numFmtId="0" xfId="0" applyBorder="1" applyFont="1"/>
    <xf borderId="25" fillId="0" fontId="6" numFmtId="0" xfId="0" applyAlignment="1" applyBorder="1" applyFont="1">
      <alignment horizontal="center" vertical="center"/>
    </xf>
    <xf borderId="84" fillId="0" fontId="44" numFmtId="0" xfId="0" applyAlignment="1" applyBorder="1" applyFont="1">
      <alignment horizontal="center" vertical="center"/>
    </xf>
    <xf borderId="84" fillId="0" fontId="4" numFmtId="164" xfId="0" applyAlignment="1" applyBorder="1" applyFont="1" applyNumberFormat="1">
      <alignment vertical="center"/>
    </xf>
    <xf borderId="84" fillId="0" fontId="4" numFmtId="166" xfId="0" applyAlignment="1" applyBorder="1" applyFont="1" applyNumberFormat="1">
      <alignment vertical="center"/>
    </xf>
    <xf borderId="37" fillId="0" fontId="7" numFmtId="167" xfId="0" applyAlignment="1" applyBorder="1" applyFont="1" applyNumberFormat="1">
      <alignment vertical="center"/>
    </xf>
    <xf borderId="102" fillId="0" fontId="1" numFmtId="166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8" Type="http://customschemas.google.com/relationships/workbookmetadata" Target="metadata"/></Relationships>
</file>

<file path=xl/drawings/_rels/drawing10.xml.rels><?xml version="1.0" encoding="UTF-8" standalone="yes"?><Relationships xmlns="http://schemas.openxmlformats.org/package/2006/relationships"><Relationship Id="rId20" Type="http://schemas.openxmlformats.org/officeDocument/2006/relationships/image" Target="../media/image186.png"/><Relationship Id="rId22" Type="http://schemas.openxmlformats.org/officeDocument/2006/relationships/image" Target="../media/image190.png"/><Relationship Id="rId21" Type="http://schemas.openxmlformats.org/officeDocument/2006/relationships/image" Target="../media/image158.png"/><Relationship Id="rId24" Type="http://schemas.openxmlformats.org/officeDocument/2006/relationships/image" Target="../media/image191.png"/><Relationship Id="rId23" Type="http://schemas.openxmlformats.org/officeDocument/2006/relationships/image" Target="../media/image171.png"/><Relationship Id="rId1" Type="http://schemas.openxmlformats.org/officeDocument/2006/relationships/image" Target="../media/image153.jpg"/><Relationship Id="rId2" Type="http://schemas.openxmlformats.org/officeDocument/2006/relationships/image" Target="../media/image145.jpg"/><Relationship Id="rId3" Type="http://schemas.openxmlformats.org/officeDocument/2006/relationships/image" Target="../media/image155.png"/><Relationship Id="rId4" Type="http://schemas.openxmlformats.org/officeDocument/2006/relationships/image" Target="../media/image162.png"/><Relationship Id="rId9" Type="http://schemas.openxmlformats.org/officeDocument/2006/relationships/image" Target="../media/image163.png"/><Relationship Id="rId26" Type="http://schemas.openxmlformats.org/officeDocument/2006/relationships/image" Target="../media/image174.png"/><Relationship Id="rId25" Type="http://schemas.openxmlformats.org/officeDocument/2006/relationships/image" Target="../media/image172.png"/><Relationship Id="rId28" Type="http://schemas.openxmlformats.org/officeDocument/2006/relationships/image" Target="../media/image184.png"/><Relationship Id="rId27" Type="http://schemas.openxmlformats.org/officeDocument/2006/relationships/image" Target="../media/image182.png"/><Relationship Id="rId5" Type="http://schemas.openxmlformats.org/officeDocument/2006/relationships/image" Target="../media/image179.png"/><Relationship Id="rId6" Type="http://schemas.openxmlformats.org/officeDocument/2006/relationships/image" Target="../media/image154.png"/><Relationship Id="rId29" Type="http://schemas.openxmlformats.org/officeDocument/2006/relationships/image" Target="../media/image240.png"/><Relationship Id="rId7" Type="http://schemas.openxmlformats.org/officeDocument/2006/relationships/image" Target="../media/image175.png"/><Relationship Id="rId8" Type="http://schemas.openxmlformats.org/officeDocument/2006/relationships/image" Target="../media/image168.png"/><Relationship Id="rId31" Type="http://schemas.openxmlformats.org/officeDocument/2006/relationships/image" Target="../media/image173.png"/><Relationship Id="rId30" Type="http://schemas.openxmlformats.org/officeDocument/2006/relationships/image" Target="../media/image180.png"/><Relationship Id="rId11" Type="http://schemas.openxmlformats.org/officeDocument/2006/relationships/image" Target="../media/image164.png"/><Relationship Id="rId10" Type="http://schemas.openxmlformats.org/officeDocument/2006/relationships/image" Target="../media/image185.jpg"/><Relationship Id="rId32" Type="http://schemas.openxmlformats.org/officeDocument/2006/relationships/image" Target="../media/image187.png"/><Relationship Id="rId13" Type="http://schemas.openxmlformats.org/officeDocument/2006/relationships/image" Target="../media/image165.png"/><Relationship Id="rId12" Type="http://schemas.openxmlformats.org/officeDocument/2006/relationships/image" Target="../media/image161.png"/><Relationship Id="rId15" Type="http://schemas.openxmlformats.org/officeDocument/2006/relationships/image" Target="../media/image170.jpg"/><Relationship Id="rId14" Type="http://schemas.openxmlformats.org/officeDocument/2006/relationships/image" Target="../media/image183.png"/><Relationship Id="rId17" Type="http://schemas.openxmlformats.org/officeDocument/2006/relationships/image" Target="../media/image207.png"/><Relationship Id="rId16" Type="http://schemas.openxmlformats.org/officeDocument/2006/relationships/image" Target="../media/image167.png"/><Relationship Id="rId19" Type="http://schemas.openxmlformats.org/officeDocument/2006/relationships/image" Target="../media/image169.png"/><Relationship Id="rId18" Type="http://schemas.openxmlformats.org/officeDocument/2006/relationships/image" Target="../media/image176.png"/></Relationships>
</file>

<file path=xl/drawings/_rels/drawing11.xml.rels><?xml version="1.0" encoding="UTF-8" standalone="yes"?><Relationships xmlns="http://schemas.openxmlformats.org/package/2006/relationships"><Relationship Id="rId40" Type="http://schemas.openxmlformats.org/officeDocument/2006/relationships/image" Target="../media/image221.png"/><Relationship Id="rId42" Type="http://schemas.openxmlformats.org/officeDocument/2006/relationships/image" Target="../media/image228.png"/><Relationship Id="rId41" Type="http://schemas.openxmlformats.org/officeDocument/2006/relationships/image" Target="../media/image220.png"/><Relationship Id="rId44" Type="http://schemas.openxmlformats.org/officeDocument/2006/relationships/image" Target="../media/image232.png"/><Relationship Id="rId43" Type="http://schemas.openxmlformats.org/officeDocument/2006/relationships/image" Target="../media/image230.png"/><Relationship Id="rId46" Type="http://schemas.openxmlformats.org/officeDocument/2006/relationships/image" Target="../media/image227.png"/><Relationship Id="rId45" Type="http://schemas.openxmlformats.org/officeDocument/2006/relationships/image" Target="../media/image242.png"/><Relationship Id="rId1" Type="http://schemas.openxmlformats.org/officeDocument/2006/relationships/image" Target="../media/image178.png"/><Relationship Id="rId2" Type="http://schemas.openxmlformats.org/officeDocument/2006/relationships/image" Target="../media/image206.png"/><Relationship Id="rId3" Type="http://schemas.openxmlformats.org/officeDocument/2006/relationships/image" Target="../media/image214.png"/><Relationship Id="rId4" Type="http://schemas.openxmlformats.org/officeDocument/2006/relationships/image" Target="../media/image188.png"/><Relationship Id="rId9" Type="http://schemas.openxmlformats.org/officeDocument/2006/relationships/image" Target="../media/image217.png"/><Relationship Id="rId48" Type="http://schemas.openxmlformats.org/officeDocument/2006/relationships/image" Target="../media/image261.jpg"/><Relationship Id="rId47" Type="http://schemas.openxmlformats.org/officeDocument/2006/relationships/image" Target="../media/image239.jpg"/><Relationship Id="rId49" Type="http://schemas.openxmlformats.org/officeDocument/2006/relationships/image" Target="../media/image225.png"/><Relationship Id="rId5" Type="http://schemas.openxmlformats.org/officeDocument/2006/relationships/image" Target="../media/image195.png"/><Relationship Id="rId6" Type="http://schemas.openxmlformats.org/officeDocument/2006/relationships/image" Target="../media/image200.png"/><Relationship Id="rId7" Type="http://schemas.openxmlformats.org/officeDocument/2006/relationships/image" Target="../media/image177.png"/><Relationship Id="rId8" Type="http://schemas.openxmlformats.org/officeDocument/2006/relationships/image" Target="../media/image181.png"/><Relationship Id="rId31" Type="http://schemas.openxmlformats.org/officeDocument/2006/relationships/image" Target="../media/image212.png"/><Relationship Id="rId30" Type="http://schemas.openxmlformats.org/officeDocument/2006/relationships/image" Target="../media/image208.png"/><Relationship Id="rId33" Type="http://schemas.openxmlformats.org/officeDocument/2006/relationships/image" Target="../media/image234.jpg"/><Relationship Id="rId32" Type="http://schemas.openxmlformats.org/officeDocument/2006/relationships/image" Target="../media/image219.png"/><Relationship Id="rId35" Type="http://schemas.openxmlformats.org/officeDocument/2006/relationships/image" Target="../media/image247.png"/><Relationship Id="rId34" Type="http://schemas.openxmlformats.org/officeDocument/2006/relationships/image" Target="../media/image226.png"/><Relationship Id="rId37" Type="http://schemas.openxmlformats.org/officeDocument/2006/relationships/image" Target="../media/image216.png"/><Relationship Id="rId36" Type="http://schemas.openxmlformats.org/officeDocument/2006/relationships/image" Target="../media/image209.png"/><Relationship Id="rId39" Type="http://schemas.openxmlformats.org/officeDocument/2006/relationships/image" Target="../media/image222.png"/><Relationship Id="rId38" Type="http://schemas.openxmlformats.org/officeDocument/2006/relationships/image" Target="../media/image224.png"/><Relationship Id="rId20" Type="http://schemas.openxmlformats.org/officeDocument/2006/relationships/image" Target="../media/image196.png"/><Relationship Id="rId22" Type="http://schemas.openxmlformats.org/officeDocument/2006/relationships/image" Target="../media/image199.png"/><Relationship Id="rId21" Type="http://schemas.openxmlformats.org/officeDocument/2006/relationships/image" Target="../media/image233.png"/><Relationship Id="rId24" Type="http://schemas.openxmlformats.org/officeDocument/2006/relationships/image" Target="../media/image192.png"/><Relationship Id="rId23" Type="http://schemas.openxmlformats.org/officeDocument/2006/relationships/image" Target="../media/image203.png"/><Relationship Id="rId26" Type="http://schemas.openxmlformats.org/officeDocument/2006/relationships/image" Target="../media/image210.png"/><Relationship Id="rId25" Type="http://schemas.openxmlformats.org/officeDocument/2006/relationships/image" Target="../media/image201.png"/><Relationship Id="rId28" Type="http://schemas.openxmlformats.org/officeDocument/2006/relationships/image" Target="../media/image213.png"/><Relationship Id="rId27" Type="http://schemas.openxmlformats.org/officeDocument/2006/relationships/image" Target="../media/image215.png"/><Relationship Id="rId29" Type="http://schemas.openxmlformats.org/officeDocument/2006/relationships/image" Target="../media/image218.png"/><Relationship Id="rId51" Type="http://schemas.openxmlformats.org/officeDocument/2006/relationships/image" Target="../media/image268.png"/><Relationship Id="rId50" Type="http://schemas.openxmlformats.org/officeDocument/2006/relationships/image" Target="../media/image236.png"/><Relationship Id="rId11" Type="http://schemas.openxmlformats.org/officeDocument/2006/relationships/image" Target="../media/image193.png"/><Relationship Id="rId10" Type="http://schemas.openxmlformats.org/officeDocument/2006/relationships/image" Target="../media/image204.jpg"/><Relationship Id="rId13" Type="http://schemas.openxmlformats.org/officeDocument/2006/relationships/image" Target="../media/image194.png"/><Relationship Id="rId12" Type="http://schemas.openxmlformats.org/officeDocument/2006/relationships/image" Target="../media/image197.png"/><Relationship Id="rId15" Type="http://schemas.openxmlformats.org/officeDocument/2006/relationships/image" Target="../media/image198.jpg"/><Relationship Id="rId14" Type="http://schemas.openxmlformats.org/officeDocument/2006/relationships/image" Target="../media/image202.png"/><Relationship Id="rId17" Type="http://schemas.openxmlformats.org/officeDocument/2006/relationships/image" Target="../media/image229.png"/><Relationship Id="rId16" Type="http://schemas.openxmlformats.org/officeDocument/2006/relationships/image" Target="../media/image205.png"/><Relationship Id="rId19" Type="http://schemas.openxmlformats.org/officeDocument/2006/relationships/image" Target="../media/image211.png"/><Relationship Id="rId18" Type="http://schemas.openxmlformats.org/officeDocument/2006/relationships/image" Target="../media/image249.png"/></Relationships>
</file>

<file path=xl/drawings/_rels/drawing12.xml.rels><?xml version="1.0" encoding="UTF-8" standalone="yes"?><Relationships xmlns="http://schemas.openxmlformats.org/package/2006/relationships"><Relationship Id="rId40" Type="http://schemas.openxmlformats.org/officeDocument/2006/relationships/image" Target="../media/image279.png"/><Relationship Id="rId42" Type="http://schemas.openxmlformats.org/officeDocument/2006/relationships/image" Target="../media/image291.png"/><Relationship Id="rId41" Type="http://schemas.openxmlformats.org/officeDocument/2006/relationships/image" Target="../media/image281.png"/><Relationship Id="rId44" Type="http://schemas.openxmlformats.org/officeDocument/2006/relationships/image" Target="../media/image278.png"/><Relationship Id="rId43" Type="http://schemas.openxmlformats.org/officeDocument/2006/relationships/image" Target="../media/image276.png"/><Relationship Id="rId46" Type="http://schemas.openxmlformats.org/officeDocument/2006/relationships/image" Target="../media/image282.png"/><Relationship Id="rId45" Type="http://schemas.openxmlformats.org/officeDocument/2006/relationships/image" Target="../media/image290.png"/><Relationship Id="rId1" Type="http://schemas.openxmlformats.org/officeDocument/2006/relationships/image" Target="../media/image231.png"/><Relationship Id="rId2" Type="http://schemas.openxmlformats.org/officeDocument/2006/relationships/image" Target="../media/image245.png"/><Relationship Id="rId3" Type="http://schemas.openxmlformats.org/officeDocument/2006/relationships/image" Target="../media/image223.png"/><Relationship Id="rId4" Type="http://schemas.openxmlformats.org/officeDocument/2006/relationships/image" Target="../media/image237.png"/><Relationship Id="rId9" Type="http://schemas.openxmlformats.org/officeDocument/2006/relationships/image" Target="../media/image241.png"/><Relationship Id="rId48" Type="http://schemas.openxmlformats.org/officeDocument/2006/relationships/image" Target="../media/image292.png"/><Relationship Id="rId47" Type="http://schemas.openxmlformats.org/officeDocument/2006/relationships/image" Target="../media/image283.png"/><Relationship Id="rId5" Type="http://schemas.openxmlformats.org/officeDocument/2006/relationships/image" Target="../media/image243.png"/><Relationship Id="rId6" Type="http://schemas.openxmlformats.org/officeDocument/2006/relationships/image" Target="../media/image235.png"/><Relationship Id="rId7" Type="http://schemas.openxmlformats.org/officeDocument/2006/relationships/image" Target="../media/image244.png"/><Relationship Id="rId8" Type="http://schemas.openxmlformats.org/officeDocument/2006/relationships/image" Target="../media/image238.png"/><Relationship Id="rId31" Type="http://schemas.openxmlformats.org/officeDocument/2006/relationships/image" Target="../media/image271.png"/><Relationship Id="rId30" Type="http://schemas.openxmlformats.org/officeDocument/2006/relationships/image" Target="../media/image251.png"/><Relationship Id="rId33" Type="http://schemas.openxmlformats.org/officeDocument/2006/relationships/image" Target="../media/image264.png"/><Relationship Id="rId32" Type="http://schemas.openxmlformats.org/officeDocument/2006/relationships/image" Target="../media/image272.png"/><Relationship Id="rId35" Type="http://schemas.openxmlformats.org/officeDocument/2006/relationships/image" Target="../media/image280.png"/><Relationship Id="rId34" Type="http://schemas.openxmlformats.org/officeDocument/2006/relationships/image" Target="../media/image270.png"/><Relationship Id="rId37" Type="http://schemas.openxmlformats.org/officeDocument/2006/relationships/image" Target="../media/image289.png"/><Relationship Id="rId36" Type="http://schemas.openxmlformats.org/officeDocument/2006/relationships/image" Target="../media/image267.png"/><Relationship Id="rId39" Type="http://schemas.openxmlformats.org/officeDocument/2006/relationships/image" Target="../media/image273.png"/><Relationship Id="rId38" Type="http://schemas.openxmlformats.org/officeDocument/2006/relationships/image" Target="../media/image266.png"/><Relationship Id="rId20" Type="http://schemas.openxmlformats.org/officeDocument/2006/relationships/image" Target="../media/image258.png"/><Relationship Id="rId22" Type="http://schemas.openxmlformats.org/officeDocument/2006/relationships/image" Target="../media/image250.png"/><Relationship Id="rId21" Type="http://schemas.openxmlformats.org/officeDocument/2006/relationships/image" Target="../media/image252.png"/><Relationship Id="rId24" Type="http://schemas.openxmlformats.org/officeDocument/2006/relationships/image" Target="../media/image255.png"/><Relationship Id="rId23" Type="http://schemas.openxmlformats.org/officeDocument/2006/relationships/image" Target="../media/image274.png"/><Relationship Id="rId26" Type="http://schemas.openxmlformats.org/officeDocument/2006/relationships/image" Target="../media/image277.png"/><Relationship Id="rId25" Type="http://schemas.openxmlformats.org/officeDocument/2006/relationships/image" Target="../media/image262.png"/><Relationship Id="rId28" Type="http://schemas.openxmlformats.org/officeDocument/2006/relationships/image" Target="../media/image259.png"/><Relationship Id="rId27" Type="http://schemas.openxmlformats.org/officeDocument/2006/relationships/image" Target="../media/image265.png"/><Relationship Id="rId29" Type="http://schemas.openxmlformats.org/officeDocument/2006/relationships/image" Target="../media/image269.png"/><Relationship Id="rId11" Type="http://schemas.openxmlformats.org/officeDocument/2006/relationships/image" Target="../media/image248.png"/><Relationship Id="rId10" Type="http://schemas.openxmlformats.org/officeDocument/2006/relationships/image" Target="../media/image246.png"/><Relationship Id="rId13" Type="http://schemas.openxmlformats.org/officeDocument/2006/relationships/image" Target="../media/image305.png"/><Relationship Id="rId12" Type="http://schemas.openxmlformats.org/officeDocument/2006/relationships/image" Target="../media/image254.png"/><Relationship Id="rId15" Type="http://schemas.openxmlformats.org/officeDocument/2006/relationships/image" Target="../media/image260.png"/><Relationship Id="rId14" Type="http://schemas.openxmlformats.org/officeDocument/2006/relationships/image" Target="../media/image263.png"/><Relationship Id="rId17" Type="http://schemas.openxmlformats.org/officeDocument/2006/relationships/image" Target="../media/image256.png"/><Relationship Id="rId16" Type="http://schemas.openxmlformats.org/officeDocument/2006/relationships/image" Target="../media/image275.png"/><Relationship Id="rId19" Type="http://schemas.openxmlformats.org/officeDocument/2006/relationships/image" Target="../media/image257.png"/><Relationship Id="rId18" Type="http://schemas.openxmlformats.org/officeDocument/2006/relationships/image" Target="../media/image253.png"/></Relationships>
</file>

<file path=xl/drawings/_rels/drawing13.xml.rels><?xml version="1.0" encoding="UTF-8" standalone="yes"?><Relationships xmlns="http://schemas.openxmlformats.org/package/2006/relationships"><Relationship Id="rId40" Type="http://schemas.openxmlformats.org/officeDocument/2006/relationships/image" Target="../media/image327.png"/><Relationship Id="rId42" Type="http://schemas.openxmlformats.org/officeDocument/2006/relationships/image" Target="../media/image312.png"/><Relationship Id="rId41" Type="http://schemas.openxmlformats.org/officeDocument/2006/relationships/image" Target="../media/image326.png"/><Relationship Id="rId44" Type="http://schemas.openxmlformats.org/officeDocument/2006/relationships/image" Target="../media/image316.png"/><Relationship Id="rId43" Type="http://schemas.openxmlformats.org/officeDocument/2006/relationships/image" Target="../media/image328.png"/><Relationship Id="rId46" Type="http://schemas.openxmlformats.org/officeDocument/2006/relationships/image" Target="../media/image335.png"/><Relationship Id="rId45" Type="http://schemas.openxmlformats.org/officeDocument/2006/relationships/image" Target="../media/image334.png"/><Relationship Id="rId1" Type="http://schemas.openxmlformats.org/officeDocument/2006/relationships/image" Target="../media/image286.png"/><Relationship Id="rId2" Type="http://schemas.openxmlformats.org/officeDocument/2006/relationships/image" Target="../media/image288.png"/><Relationship Id="rId3" Type="http://schemas.openxmlformats.org/officeDocument/2006/relationships/image" Target="../media/image287.png"/><Relationship Id="rId4" Type="http://schemas.openxmlformats.org/officeDocument/2006/relationships/image" Target="../media/image300.png"/><Relationship Id="rId9" Type="http://schemas.openxmlformats.org/officeDocument/2006/relationships/image" Target="../media/image298.png"/><Relationship Id="rId48" Type="http://schemas.openxmlformats.org/officeDocument/2006/relationships/image" Target="../media/image333.png"/><Relationship Id="rId47" Type="http://schemas.openxmlformats.org/officeDocument/2006/relationships/image" Target="../media/image336.png"/><Relationship Id="rId49" Type="http://schemas.openxmlformats.org/officeDocument/2006/relationships/image" Target="../media/image332.png"/><Relationship Id="rId5" Type="http://schemas.openxmlformats.org/officeDocument/2006/relationships/image" Target="../media/image294.png"/><Relationship Id="rId6" Type="http://schemas.openxmlformats.org/officeDocument/2006/relationships/image" Target="../media/image293.png"/><Relationship Id="rId7" Type="http://schemas.openxmlformats.org/officeDocument/2006/relationships/image" Target="../media/image302.png"/><Relationship Id="rId8" Type="http://schemas.openxmlformats.org/officeDocument/2006/relationships/image" Target="../media/image314.png"/><Relationship Id="rId31" Type="http://schemas.openxmlformats.org/officeDocument/2006/relationships/image" Target="../media/image319.png"/><Relationship Id="rId30" Type="http://schemas.openxmlformats.org/officeDocument/2006/relationships/image" Target="../media/image306.png"/><Relationship Id="rId33" Type="http://schemas.openxmlformats.org/officeDocument/2006/relationships/image" Target="../media/image318.png"/><Relationship Id="rId32" Type="http://schemas.openxmlformats.org/officeDocument/2006/relationships/image" Target="../media/image309.png"/><Relationship Id="rId35" Type="http://schemas.openxmlformats.org/officeDocument/2006/relationships/image" Target="../media/image310.png"/><Relationship Id="rId34" Type="http://schemas.openxmlformats.org/officeDocument/2006/relationships/image" Target="../media/image325.png"/><Relationship Id="rId37" Type="http://schemas.openxmlformats.org/officeDocument/2006/relationships/image" Target="../media/image315.png"/><Relationship Id="rId36" Type="http://schemas.openxmlformats.org/officeDocument/2006/relationships/image" Target="../media/image317.png"/><Relationship Id="rId39" Type="http://schemas.openxmlformats.org/officeDocument/2006/relationships/image" Target="../media/image338.png"/><Relationship Id="rId38" Type="http://schemas.openxmlformats.org/officeDocument/2006/relationships/image" Target="../media/image307.png"/><Relationship Id="rId20" Type="http://schemas.openxmlformats.org/officeDocument/2006/relationships/image" Target="../media/image313.png"/><Relationship Id="rId22" Type="http://schemas.openxmlformats.org/officeDocument/2006/relationships/image" Target="../media/image324.png"/><Relationship Id="rId21" Type="http://schemas.openxmlformats.org/officeDocument/2006/relationships/image" Target="../media/image321.png"/><Relationship Id="rId24" Type="http://schemas.openxmlformats.org/officeDocument/2006/relationships/image" Target="../media/image299.png"/><Relationship Id="rId23" Type="http://schemas.openxmlformats.org/officeDocument/2006/relationships/image" Target="../media/image308.png"/><Relationship Id="rId26" Type="http://schemas.openxmlformats.org/officeDocument/2006/relationships/image" Target="../media/image330.png"/><Relationship Id="rId25" Type="http://schemas.openxmlformats.org/officeDocument/2006/relationships/image" Target="../media/image322.png"/><Relationship Id="rId28" Type="http://schemas.openxmlformats.org/officeDocument/2006/relationships/image" Target="../media/image304.png"/><Relationship Id="rId27" Type="http://schemas.openxmlformats.org/officeDocument/2006/relationships/image" Target="../media/image301.png"/><Relationship Id="rId29" Type="http://schemas.openxmlformats.org/officeDocument/2006/relationships/image" Target="../media/image311.png"/><Relationship Id="rId51" Type="http://schemas.openxmlformats.org/officeDocument/2006/relationships/image" Target="../media/image340.png"/><Relationship Id="rId50" Type="http://schemas.openxmlformats.org/officeDocument/2006/relationships/image" Target="../media/image329.png"/><Relationship Id="rId53" Type="http://schemas.openxmlformats.org/officeDocument/2006/relationships/image" Target="../media/image339.png"/><Relationship Id="rId52" Type="http://schemas.openxmlformats.org/officeDocument/2006/relationships/image" Target="../media/image337.png"/><Relationship Id="rId11" Type="http://schemas.openxmlformats.org/officeDocument/2006/relationships/image" Target="../media/image303.png"/><Relationship Id="rId10" Type="http://schemas.openxmlformats.org/officeDocument/2006/relationships/image" Target="../media/image285.png"/><Relationship Id="rId13" Type="http://schemas.openxmlformats.org/officeDocument/2006/relationships/image" Target="../media/image296.png"/><Relationship Id="rId12" Type="http://schemas.openxmlformats.org/officeDocument/2006/relationships/image" Target="../media/image284.png"/><Relationship Id="rId15" Type="http://schemas.openxmlformats.org/officeDocument/2006/relationships/image" Target="../media/image341.png"/><Relationship Id="rId14" Type="http://schemas.openxmlformats.org/officeDocument/2006/relationships/image" Target="../media/image331.png"/><Relationship Id="rId17" Type="http://schemas.openxmlformats.org/officeDocument/2006/relationships/image" Target="../media/image320.png"/><Relationship Id="rId16" Type="http://schemas.openxmlformats.org/officeDocument/2006/relationships/image" Target="../media/image295.png"/><Relationship Id="rId19" Type="http://schemas.openxmlformats.org/officeDocument/2006/relationships/image" Target="../media/image323.png"/><Relationship Id="rId18" Type="http://schemas.openxmlformats.org/officeDocument/2006/relationships/image" Target="../media/image297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286.png"/><Relationship Id="rId2" Type="http://schemas.openxmlformats.org/officeDocument/2006/relationships/image" Target="../media/image288.png"/><Relationship Id="rId3" Type="http://schemas.openxmlformats.org/officeDocument/2006/relationships/image" Target="../media/image287.png"/><Relationship Id="rId4" Type="http://schemas.openxmlformats.org/officeDocument/2006/relationships/image" Target="../media/image300.png"/><Relationship Id="rId9" Type="http://schemas.openxmlformats.org/officeDocument/2006/relationships/image" Target="../media/image301.png"/><Relationship Id="rId5" Type="http://schemas.openxmlformats.org/officeDocument/2006/relationships/image" Target="../media/image294.png"/><Relationship Id="rId6" Type="http://schemas.openxmlformats.org/officeDocument/2006/relationships/image" Target="../media/image299.png"/><Relationship Id="rId7" Type="http://schemas.openxmlformats.org/officeDocument/2006/relationships/image" Target="../media/image322.png"/><Relationship Id="rId8" Type="http://schemas.openxmlformats.org/officeDocument/2006/relationships/image" Target="../media/image330.png"/><Relationship Id="rId31" Type="http://schemas.openxmlformats.org/officeDocument/2006/relationships/image" Target="../media/image332.png"/><Relationship Id="rId30" Type="http://schemas.openxmlformats.org/officeDocument/2006/relationships/image" Target="../media/image333.png"/><Relationship Id="rId33" Type="http://schemas.openxmlformats.org/officeDocument/2006/relationships/image" Target="../media/image340.png"/><Relationship Id="rId32" Type="http://schemas.openxmlformats.org/officeDocument/2006/relationships/image" Target="../media/image329.png"/><Relationship Id="rId35" Type="http://schemas.openxmlformats.org/officeDocument/2006/relationships/image" Target="../media/image339.png"/><Relationship Id="rId34" Type="http://schemas.openxmlformats.org/officeDocument/2006/relationships/image" Target="../media/image337.png"/><Relationship Id="rId20" Type="http://schemas.openxmlformats.org/officeDocument/2006/relationships/image" Target="../media/image307.png"/><Relationship Id="rId22" Type="http://schemas.openxmlformats.org/officeDocument/2006/relationships/image" Target="../media/image327.png"/><Relationship Id="rId21" Type="http://schemas.openxmlformats.org/officeDocument/2006/relationships/image" Target="../media/image338.png"/><Relationship Id="rId24" Type="http://schemas.openxmlformats.org/officeDocument/2006/relationships/image" Target="../media/image312.png"/><Relationship Id="rId23" Type="http://schemas.openxmlformats.org/officeDocument/2006/relationships/image" Target="../media/image326.png"/><Relationship Id="rId26" Type="http://schemas.openxmlformats.org/officeDocument/2006/relationships/image" Target="../media/image316.png"/><Relationship Id="rId25" Type="http://schemas.openxmlformats.org/officeDocument/2006/relationships/image" Target="../media/image328.png"/><Relationship Id="rId28" Type="http://schemas.openxmlformats.org/officeDocument/2006/relationships/image" Target="../media/image335.png"/><Relationship Id="rId27" Type="http://schemas.openxmlformats.org/officeDocument/2006/relationships/image" Target="../media/image334.png"/><Relationship Id="rId29" Type="http://schemas.openxmlformats.org/officeDocument/2006/relationships/image" Target="../media/image336.png"/><Relationship Id="rId11" Type="http://schemas.openxmlformats.org/officeDocument/2006/relationships/image" Target="../media/image311.png"/><Relationship Id="rId10" Type="http://schemas.openxmlformats.org/officeDocument/2006/relationships/image" Target="../media/image304.png"/><Relationship Id="rId13" Type="http://schemas.openxmlformats.org/officeDocument/2006/relationships/image" Target="../media/image319.png"/><Relationship Id="rId12" Type="http://schemas.openxmlformats.org/officeDocument/2006/relationships/image" Target="../media/image306.png"/><Relationship Id="rId15" Type="http://schemas.openxmlformats.org/officeDocument/2006/relationships/image" Target="../media/image318.png"/><Relationship Id="rId14" Type="http://schemas.openxmlformats.org/officeDocument/2006/relationships/image" Target="../media/image309.png"/><Relationship Id="rId17" Type="http://schemas.openxmlformats.org/officeDocument/2006/relationships/image" Target="../media/image310.png"/><Relationship Id="rId16" Type="http://schemas.openxmlformats.org/officeDocument/2006/relationships/image" Target="../media/image325.png"/><Relationship Id="rId19" Type="http://schemas.openxmlformats.org/officeDocument/2006/relationships/image" Target="../media/image315.png"/><Relationship Id="rId18" Type="http://schemas.openxmlformats.org/officeDocument/2006/relationships/image" Target="../media/image317.png"/></Relationships>
</file>

<file path=xl/drawings/_rels/drawing3.xml.rels><?xml version="1.0" encoding="UTF-8" standalone="yes"?><Relationships xmlns="http://schemas.openxmlformats.org/package/2006/relationships"><Relationship Id="rId11" Type="http://schemas.openxmlformats.org/officeDocument/2006/relationships/image" Target="../media/image3.png"/><Relationship Id="rId10" Type="http://schemas.openxmlformats.org/officeDocument/2006/relationships/image" Target="../media/image8.png"/><Relationship Id="rId13" Type="http://schemas.openxmlformats.org/officeDocument/2006/relationships/image" Target="../media/image10.png"/><Relationship Id="rId12" Type="http://schemas.openxmlformats.org/officeDocument/2006/relationships/image" Target="../media/image21.png"/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6.png"/><Relationship Id="rId4" Type="http://schemas.openxmlformats.org/officeDocument/2006/relationships/image" Target="../media/image11.png"/><Relationship Id="rId9" Type="http://schemas.openxmlformats.org/officeDocument/2006/relationships/image" Target="../media/image17.jpg"/><Relationship Id="rId5" Type="http://schemas.openxmlformats.org/officeDocument/2006/relationships/image" Target="../media/image25.png"/><Relationship Id="rId6" Type="http://schemas.openxmlformats.org/officeDocument/2006/relationships/image" Target="../media/image7.jpg"/><Relationship Id="rId7" Type="http://schemas.openxmlformats.org/officeDocument/2006/relationships/image" Target="../media/image2.jpg"/><Relationship Id="rId8" Type="http://schemas.openxmlformats.org/officeDocument/2006/relationships/image" Target="../media/image13.jpg"/></Relationships>
</file>

<file path=xl/drawings/_rels/drawing4.xml.rels><?xml version="1.0" encoding="UTF-8" standalone="yes"?><Relationships xmlns="http://schemas.openxmlformats.org/package/2006/relationships"><Relationship Id="rId20" Type="http://schemas.openxmlformats.org/officeDocument/2006/relationships/image" Target="../media/image54.png"/><Relationship Id="rId22" Type="http://schemas.openxmlformats.org/officeDocument/2006/relationships/image" Target="../media/image22.png"/><Relationship Id="rId21" Type="http://schemas.openxmlformats.org/officeDocument/2006/relationships/image" Target="../media/image28.png"/><Relationship Id="rId24" Type="http://schemas.openxmlformats.org/officeDocument/2006/relationships/image" Target="../media/image26.jpg"/><Relationship Id="rId23" Type="http://schemas.openxmlformats.org/officeDocument/2006/relationships/image" Target="../media/image37.png"/><Relationship Id="rId1" Type="http://schemas.openxmlformats.org/officeDocument/2006/relationships/image" Target="../media/image20.jpg"/><Relationship Id="rId2" Type="http://schemas.openxmlformats.org/officeDocument/2006/relationships/image" Target="../media/image12.png"/><Relationship Id="rId3" Type="http://schemas.openxmlformats.org/officeDocument/2006/relationships/image" Target="../media/image49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26" Type="http://schemas.openxmlformats.org/officeDocument/2006/relationships/image" Target="../media/image38.jpg"/><Relationship Id="rId25" Type="http://schemas.openxmlformats.org/officeDocument/2006/relationships/image" Target="../media/image36.jpg"/><Relationship Id="rId5" Type="http://schemas.openxmlformats.org/officeDocument/2006/relationships/image" Target="../media/image5.png"/><Relationship Id="rId6" Type="http://schemas.openxmlformats.org/officeDocument/2006/relationships/image" Target="../media/image16.png"/><Relationship Id="rId7" Type="http://schemas.openxmlformats.org/officeDocument/2006/relationships/image" Target="../media/image33.png"/><Relationship Id="rId8" Type="http://schemas.openxmlformats.org/officeDocument/2006/relationships/image" Target="../media/image31.png"/><Relationship Id="rId11" Type="http://schemas.openxmlformats.org/officeDocument/2006/relationships/image" Target="../media/image18.png"/><Relationship Id="rId10" Type="http://schemas.openxmlformats.org/officeDocument/2006/relationships/image" Target="../media/image34.png"/><Relationship Id="rId13" Type="http://schemas.openxmlformats.org/officeDocument/2006/relationships/image" Target="../media/image30.png"/><Relationship Id="rId12" Type="http://schemas.openxmlformats.org/officeDocument/2006/relationships/image" Target="../media/image14.png"/><Relationship Id="rId15" Type="http://schemas.openxmlformats.org/officeDocument/2006/relationships/image" Target="../media/image32.jpg"/><Relationship Id="rId14" Type="http://schemas.openxmlformats.org/officeDocument/2006/relationships/image" Target="../media/image23.jpg"/><Relationship Id="rId17" Type="http://schemas.openxmlformats.org/officeDocument/2006/relationships/image" Target="../media/image9.jpg"/><Relationship Id="rId16" Type="http://schemas.openxmlformats.org/officeDocument/2006/relationships/image" Target="../media/image29.jpg"/><Relationship Id="rId19" Type="http://schemas.openxmlformats.org/officeDocument/2006/relationships/image" Target="../media/image46.png"/><Relationship Id="rId18" Type="http://schemas.openxmlformats.org/officeDocument/2006/relationships/image" Target="../media/image15.jpg"/></Relationships>
</file>

<file path=xl/drawings/_rels/drawing5.xml.rels><?xml version="1.0" encoding="UTF-8" standalone="yes"?><Relationships xmlns="http://schemas.openxmlformats.org/package/2006/relationships"><Relationship Id="rId20" Type="http://schemas.openxmlformats.org/officeDocument/2006/relationships/image" Target="../media/image48.jpg"/><Relationship Id="rId22" Type="http://schemas.openxmlformats.org/officeDocument/2006/relationships/image" Target="../media/image57.jpg"/><Relationship Id="rId21" Type="http://schemas.openxmlformats.org/officeDocument/2006/relationships/image" Target="../media/image60.jpg"/><Relationship Id="rId24" Type="http://schemas.openxmlformats.org/officeDocument/2006/relationships/image" Target="../media/image89.jpg"/><Relationship Id="rId23" Type="http://schemas.openxmlformats.org/officeDocument/2006/relationships/image" Target="../media/image64.jpg"/><Relationship Id="rId1" Type="http://schemas.openxmlformats.org/officeDocument/2006/relationships/image" Target="../media/image35.png"/><Relationship Id="rId2" Type="http://schemas.openxmlformats.org/officeDocument/2006/relationships/image" Target="../media/image42.png"/><Relationship Id="rId3" Type="http://schemas.openxmlformats.org/officeDocument/2006/relationships/image" Target="../media/image45.jpg"/><Relationship Id="rId4" Type="http://schemas.openxmlformats.org/officeDocument/2006/relationships/image" Target="../media/image43.jpg"/><Relationship Id="rId9" Type="http://schemas.openxmlformats.org/officeDocument/2006/relationships/image" Target="../media/image59.png"/><Relationship Id="rId26" Type="http://schemas.openxmlformats.org/officeDocument/2006/relationships/image" Target="../media/image62.jpg"/><Relationship Id="rId25" Type="http://schemas.openxmlformats.org/officeDocument/2006/relationships/image" Target="../media/image56.jpg"/><Relationship Id="rId28" Type="http://schemas.openxmlformats.org/officeDocument/2006/relationships/image" Target="../media/image69.jpg"/><Relationship Id="rId27" Type="http://schemas.openxmlformats.org/officeDocument/2006/relationships/image" Target="../media/image61.jpg"/><Relationship Id="rId5" Type="http://schemas.openxmlformats.org/officeDocument/2006/relationships/image" Target="../media/image39.png"/><Relationship Id="rId6" Type="http://schemas.openxmlformats.org/officeDocument/2006/relationships/image" Target="../media/image44.png"/><Relationship Id="rId29" Type="http://schemas.openxmlformats.org/officeDocument/2006/relationships/image" Target="../media/image73.jpg"/><Relationship Id="rId7" Type="http://schemas.openxmlformats.org/officeDocument/2006/relationships/image" Target="../media/image27.png"/><Relationship Id="rId8" Type="http://schemas.openxmlformats.org/officeDocument/2006/relationships/image" Target="../media/image40.png"/><Relationship Id="rId31" Type="http://schemas.openxmlformats.org/officeDocument/2006/relationships/image" Target="../media/image63.jpg"/><Relationship Id="rId30" Type="http://schemas.openxmlformats.org/officeDocument/2006/relationships/image" Target="../media/image85.jpg"/><Relationship Id="rId11" Type="http://schemas.openxmlformats.org/officeDocument/2006/relationships/image" Target="../media/image68.png"/><Relationship Id="rId10" Type="http://schemas.openxmlformats.org/officeDocument/2006/relationships/image" Target="../media/image66.png"/><Relationship Id="rId13" Type="http://schemas.openxmlformats.org/officeDocument/2006/relationships/image" Target="../media/image53.jpg"/><Relationship Id="rId12" Type="http://schemas.openxmlformats.org/officeDocument/2006/relationships/image" Target="../media/image47.png"/><Relationship Id="rId15" Type="http://schemas.openxmlformats.org/officeDocument/2006/relationships/image" Target="../media/image41.png"/><Relationship Id="rId14" Type="http://schemas.openxmlformats.org/officeDocument/2006/relationships/image" Target="../media/image51.jpg"/><Relationship Id="rId17" Type="http://schemas.openxmlformats.org/officeDocument/2006/relationships/image" Target="../media/image67.jpg"/><Relationship Id="rId16" Type="http://schemas.openxmlformats.org/officeDocument/2006/relationships/image" Target="../media/image50.jpg"/><Relationship Id="rId19" Type="http://schemas.openxmlformats.org/officeDocument/2006/relationships/image" Target="../media/image52.jpg"/><Relationship Id="rId18" Type="http://schemas.openxmlformats.org/officeDocument/2006/relationships/image" Target="../media/image55.jpg"/></Relationships>
</file>

<file path=xl/drawings/_rels/drawing6.xml.rels><?xml version="1.0" encoding="UTF-8" standalone="yes"?><Relationships xmlns="http://schemas.openxmlformats.org/package/2006/relationships"><Relationship Id="rId20" Type="http://schemas.openxmlformats.org/officeDocument/2006/relationships/image" Target="../media/image72.jpg"/><Relationship Id="rId1" Type="http://schemas.openxmlformats.org/officeDocument/2006/relationships/image" Target="../media/image58.jpg"/><Relationship Id="rId2" Type="http://schemas.openxmlformats.org/officeDocument/2006/relationships/image" Target="../media/image77.png"/><Relationship Id="rId3" Type="http://schemas.openxmlformats.org/officeDocument/2006/relationships/image" Target="../media/image71.png"/><Relationship Id="rId4" Type="http://schemas.openxmlformats.org/officeDocument/2006/relationships/image" Target="../media/image83.png"/><Relationship Id="rId9" Type="http://schemas.openxmlformats.org/officeDocument/2006/relationships/image" Target="../media/image91.png"/><Relationship Id="rId5" Type="http://schemas.openxmlformats.org/officeDocument/2006/relationships/image" Target="../media/image116.png"/><Relationship Id="rId6" Type="http://schemas.openxmlformats.org/officeDocument/2006/relationships/image" Target="../media/image70.png"/><Relationship Id="rId7" Type="http://schemas.openxmlformats.org/officeDocument/2006/relationships/image" Target="../media/image82.png"/><Relationship Id="rId8" Type="http://schemas.openxmlformats.org/officeDocument/2006/relationships/image" Target="../media/image76.png"/><Relationship Id="rId11" Type="http://schemas.openxmlformats.org/officeDocument/2006/relationships/image" Target="../media/image75.png"/><Relationship Id="rId10" Type="http://schemas.openxmlformats.org/officeDocument/2006/relationships/image" Target="../media/image74.png"/><Relationship Id="rId13" Type="http://schemas.openxmlformats.org/officeDocument/2006/relationships/image" Target="../media/image65.png"/><Relationship Id="rId12" Type="http://schemas.openxmlformats.org/officeDocument/2006/relationships/image" Target="../media/image105.png"/><Relationship Id="rId15" Type="http://schemas.openxmlformats.org/officeDocument/2006/relationships/image" Target="../media/image79.png"/><Relationship Id="rId14" Type="http://schemas.openxmlformats.org/officeDocument/2006/relationships/image" Target="../media/image78.png"/><Relationship Id="rId17" Type="http://schemas.openxmlformats.org/officeDocument/2006/relationships/image" Target="../media/image98.png"/><Relationship Id="rId16" Type="http://schemas.openxmlformats.org/officeDocument/2006/relationships/image" Target="../media/image90.png"/><Relationship Id="rId19" Type="http://schemas.openxmlformats.org/officeDocument/2006/relationships/image" Target="../media/image92.jpg"/><Relationship Id="rId18" Type="http://schemas.openxmlformats.org/officeDocument/2006/relationships/image" Target="../media/image81.jpg"/></Relationships>
</file>

<file path=xl/drawings/_rels/drawing7.xml.rels><?xml version="1.0" encoding="UTF-8" standalone="yes"?><Relationships xmlns="http://schemas.openxmlformats.org/package/2006/relationships"><Relationship Id="rId20" Type="http://schemas.openxmlformats.org/officeDocument/2006/relationships/image" Target="../media/image114.jpg"/><Relationship Id="rId22" Type="http://schemas.openxmlformats.org/officeDocument/2006/relationships/image" Target="../media/image120.jpg"/><Relationship Id="rId21" Type="http://schemas.openxmlformats.org/officeDocument/2006/relationships/image" Target="../media/image166.png"/><Relationship Id="rId24" Type="http://schemas.openxmlformats.org/officeDocument/2006/relationships/image" Target="../media/image109.png"/><Relationship Id="rId23" Type="http://schemas.openxmlformats.org/officeDocument/2006/relationships/image" Target="../media/image123.png"/><Relationship Id="rId1" Type="http://schemas.openxmlformats.org/officeDocument/2006/relationships/image" Target="../media/image93.jpg"/><Relationship Id="rId2" Type="http://schemas.openxmlformats.org/officeDocument/2006/relationships/image" Target="../media/image86.jpg"/><Relationship Id="rId3" Type="http://schemas.openxmlformats.org/officeDocument/2006/relationships/image" Target="../media/image80.jpg"/><Relationship Id="rId4" Type="http://schemas.openxmlformats.org/officeDocument/2006/relationships/image" Target="../media/image88.jpg"/><Relationship Id="rId9" Type="http://schemas.openxmlformats.org/officeDocument/2006/relationships/image" Target="../media/image128.png"/><Relationship Id="rId26" Type="http://schemas.openxmlformats.org/officeDocument/2006/relationships/image" Target="../media/image102.png"/><Relationship Id="rId25" Type="http://schemas.openxmlformats.org/officeDocument/2006/relationships/image" Target="../media/image104.png"/><Relationship Id="rId28" Type="http://schemas.openxmlformats.org/officeDocument/2006/relationships/image" Target="../media/image103.png"/><Relationship Id="rId27" Type="http://schemas.openxmlformats.org/officeDocument/2006/relationships/image" Target="../media/image108.png"/><Relationship Id="rId5" Type="http://schemas.openxmlformats.org/officeDocument/2006/relationships/image" Target="../media/image84.jpg"/><Relationship Id="rId6" Type="http://schemas.openxmlformats.org/officeDocument/2006/relationships/image" Target="../media/image113.jpg"/><Relationship Id="rId29" Type="http://schemas.openxmlformats.org/officeDocument/2006/relationships/image" Target="../media/image106.png"/><Relationship Id="rId7" Type="http://schemas.openxmlformats.org/officeDocument/2006/relationships/image" Target="../media/image87.jpg"/><Relationship Id="rId8" Type="http://schemas.openxmlformats.org/officeDocument/2006/relationships/image" Target="../media/image95.jpg"/><Relationship Id="rId30" Type="http://schemas.openxmlformats.org/officeDocument/2006/relationships/image" Target="../media/image115.png"/><Relationship Id="rId11" Type="http://schemas.openxmlformats.org/officeDocument/2006/relationships/image" Target="../media/image100.jpg"/><Relationship Id="rId10" Type="http://schemas.openxmlformats.org/officeDocument/2006/relationships/image" Target="../media/image110.png"/><Relationship Id="rId13" Type="http://schemas.openxmlformats.org/officeDocument/2006/relationships/image" Target="../media/image111.jpg"/><Relationship Id="rId12" Type="http://schemas.openxmlformats.org/officeDocument/2006/relationships/image" Target="../media/image101.jpg"/><Relationship Id="rId15" Type="http://schemas.openxmlformats.org/officeDocument/2006/relationships/image" Target="../media/image94.jpg"/><Relationship Id="rId14" Type="http://schemas.openxmlformats.org/officeDocument/2006/relationships/image" Target="../media/image99.jpg"/><Relationship Id="rId17" Type="http://schemas.openxmlformats.org/officeDocument/2006/relationships/image" Target="../media/image97.jpg"/><Relationship Id="rId16" Type="http://schemas.openxmlformats.org/officeDocument/2006/relationships/image" Target="../media/image96.jpg"/><Relationship Id="rId19" Type="http://schemas.openxmlformats.org/officeDocument/2006/relationships/image" Target="../media/image107.jpg"/><Relationship Id="rId18" Type="http://schemas.openxmlformats.org/officeDocument/2006/relationships/image" Target="../media/image119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18.png"/><Relationship Id="rId2" Type="http://schemas.openxmlformats.org/officeDocument/2006/relationships/image" Target="../media/image144.png"/><Relationship Id="rId3" Type="http://schemas.openxmlformats.org/officeDocument/2006/relationships/image" Target="../media/image112.png"/><Relationship Id="rId4" Type="http://schemas.openxmlformats.org/officeDocument/2006/relationships/image" Target="../media/image124.png"/><Relationship Id="rId9" Type="http://schemas.openxmlformats.org/officeDocument/2006/relationships/image" Target="../media/image126.png"/><Relationship Id="rId5" Type="http://schemas.openxmlformats.org/officeDocument/2006/relationships/image" Target="../media/image142.png"/><Relationship Id="rId6" Type="http://schemas.openxmlformats.org/officeDocument/2006/relationships/image" Target="../media/image133.png"/><Relationship Id="rId7" Type="http://schemas.openxmlformats.org/officeDocument/2006/relationships/image" Target="../media/image121.png"/><Relationship Id="rId8" Type="http://schemas.openxmlformats.org/officeDocument/2006/relationships/image" Target="../media/image127.png"/><Relationship Id="rId11" Type="http://schemas.openxmlformats.org/officeDocument/2006/relationships/image" Target="../media/image140.png"/><Relationship Id="rId10" Type="http://schemas.openxmlformats.org/officeDocument/2006/relationships/image" Target="../media/image139.png"/><Relationship Id="rId13" Type="http://schemas.openxmlformats.org/officeDocument/2006/relationships/image" Target="../media/image122.png"/><Relationship Id="rId12" Type="http://schemas.openxmlformats.org/officeDocument/2006/relationships/image" Target="../media/image117.png"/><Relationship Id="rId14" Type="http://schemas.openxmlformats.org/officeDocument/2006/relationships/image" Target="../media/image141.png"/></Relationships>
</file>

<file path=xl/drawings/_rels/drawing9.xml.rels><?xml version="1.0" encoding="UTF-8" standalone="yes"?><Relationships xmlns="http://schemas.openxmlformats.org/package/2006/relationships"><Relationship Id="rId20" Type="http://schemas.openxmlformats.org/officeDocument/2006/relationships/image" Target="../media/image147.jpg"/><Relationship Id="rId22" Type="http://schemas.openxmlformats.org/officeDocument/2006/relationships/image" Target="../media/image152.png"/><Relationship Id="rId21" Type="http://schemas.openxmlformats.org/officeDocument/2006/relationships/image" Target="../media/image149.jpg"/><Relationship Id="rId23" Type="http://schemas.openxmlformats.org/officeDocument/2006/relationships/image" Target="../media/image160.png"/><Relationship Id="rId1" Type="http://schemas.openxmlformats.org/officeDocument/2006/relationships/image" Target="../media/image130.jpg"/><Relationship Id="rId2" Type="http://schemas.openxmlformats.org/officeDocument/2006/relationships/image" Target="../media/image156.png"/><Relationship Id="rId3" Type="http://schemas.openxmlformats.org/officeDocument/2006/relationships/image" Target="../media/image159.png"/><Relationship Id="rId4" Type="http://schemas.openxmlformats.org/officeDocument/2006/relationships/image" Target="../media/image137.png"/><Relationship Id="rId9" Type="http://schemas.openxmlformats.org/officeDocument/2006/relationships/image" Target="../media/image150.jpg"/><Relationship Id="rId5" Type="http://schemas.openxmlformats.org/officeDocument/2006/relationships/image" Target="../media/image136.png"/><Relationship Id="rId6" Type="http://schemas.openxmlformats.org/officeDocument/2006/relationships/image" Target="../media/image131.png"/><Relationship Id="rId7" Type="http://schemas.openxmlformats.org/officeDocument/2006/relationships/image" Target="../media/image134.png"/><Relationship Id="rId8" Type="http://schemas.openxmlformats.org/officeDocument/2006/relationships/image" Target="../media/image125.png"/><Relationship Id="rId11" Type="http://schemas.openxmlformats.org/officeDocument/2006/relationships/image" Target="../media/image148.jpg"/><Relationship Id="rId10" Type="http://schemas.openxmlformats.org/officeDocument/2006/relationships/image" Target="../media/image143.png"/><Relationship Id="rId13" Type="http://schemas.openxmlformats.org/officeDocument/2006/relationships/image" Target="../media/image129.jpg"/><Relationship Id="rId12" Type="http://schemas.openxmlformats.org/officeDocument/2006/relationships/image" Target="../media/image132.png"/><Relationship Id="rId15" Type="http://schemas.openxmlformats.org/officeDocument/2006/relationships/image" Target="../media/image189.jpg"/><Relationship Id="rId14" Type="http://schemas.openxmlformats.org/officeDocument/2006/relationships/image" Target="../media/image146.png"/><Relationship Id="rId17" Type="http://schemas.openxmlformats.org/officeDocument/2006/relationships/image" Target="../media/image138.jpg"/><Relationship Id="rId16" Type="http://schemas.openxmlformats.org/officeDocument/2006/relationships/image" Target="../media/image135.png"/><Relationship Id="rId19" Type="http://schemas.openxmlformats.org/officeDocument/2006/relationships/image" Target="../media/image157.jpg"/><Relationship Id="rId18" Type="http://schemas.openxmlformats.org/officeDocument/2006/relationships/image" Target="../media/image15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</xdr:colOff>
      <xdr:row>9</xdr:row>
      <xdr:rowOff>28575</xdr:rowOff>
    </xdr:from>
    <xdr:ext cx="1143000" cy="1143000"/>
    <xdr:pic>
      <xdr:nvPicPr>
        <xdr:cNvPr id="0" name="image15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9</xdr:row>
      <xdr:rowOff>38100</xdr:rowOff>
    </xdr:from>
    <xdr:ext cx="1143000" cy="1143000"/>
    <xdr:pic>
      <xdr:nvPicPr>
        <xdr:cNvPr id="0" name="image15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9</xdr:row>
      <xdr:rowOff>76200</xdr:rowOff>
    </xdr:from>
    <xdr:ext cx="1438275" cy="1495425"/>
    <xdr:pic>
      <xdr:nvPicPr>
        <xdr:cNvPr id="0" name="image14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1104900</xdr:colOff>
      <xdr:row>31</xdr:row>
      <xdr:rowOff>76200</xdr:rowOff>
    </xdr:from>
    <xdr:ext cx="1447800" cy="1524000"/>
    <xdr:pic>
      <xdr:nvPicPr>
        <xdr:cNvPr id="0" name="image15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552575" cy="1552575"/>
    <xdr:pic>
      <xdr:nvPicPr>
        <xdr:cNvPr id="0" name="image16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552575" cy="1619250"/>
    <xdr:pic>
      <xdr:nvPicPr>
        <xdr:cNvPr id="0" name="image179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552575" cy="1552575"/>
    <xdr:pic>
      <xdr:nvPicPr>
        <xdr:cNvPr id="0" name="image15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552575" cy="1552575"/>
    <xdr:pic>
      <xdr:nvPicPr>
        <xdr:cNvPr id="0" name="image175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552575" cy="1552575"/>
    <xdr:pic>
      <xdr:nvPicPr>
        <xdr:cNvPr id="0" name="image16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552575" cy="1628775"/>
    <xdr:pic>
      <xdr:nvPicPr>
        <xdr:cNvPr id="0" name="image163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552575" cy="1428750"/>
    <xdr:pic>
      <xdr:nvPicPr>
        <xdr:cNvPr id="0" name="image18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552575" cy="1552575"/>
    <xdr:pic>
      <xdr:nvPicPr>
        <xdr:cNvPr id="0" name="image164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552575" cy="1552575"/>
    <xdr:pic>
      <xdr:nvPicPr>
        <xdr:cNvPr id="0" name="image161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552575" cy="1552575"/>
    <xdr:pic>
      <xdr:nvPicPr>
        <xdr:cNvPr id="0" name="image165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552575" cy="1628775"/>
    <xdr:pic>
      <xdr:nvPicPr>
        <xdr:cNvPr id="0" name="image183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552575" cy="1381125"/>
    <xdr:pic>
      <xdr:nvPicPr>
        <xdr:cNvPr id="0" name="image170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552575" cy="1628775"/>
    <xdr:pic>
      <xdr:nvPicPr>
        <xdr:cNvPr id="0" name="image167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552575" cy="1552575"/>
    <xdr:pic>
      <xdr:nvPicPr>
        <xdr:cNvPr id="0" name="image207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552575" cy="1638300"/>
    <xdr:pic>
      <xdr:nvPicPr>
        <xdr:cNvPr id="0" name="image176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552575" cy="1552575"/>
    <xdr:pic>
      <xdr:nvPicPr>
        <xdr:cNvPr id="0" name="image169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552575" cy="1552575"/>
    <xdr:pic>
      <xdr:nvPicPr>
        <xdr:cNvPr id="0" name="image186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552575" cy="1323975"/>
    <xdr:pic>
      <xdr:nvPicPr>
        <xdr:cNvPr id="0" name="image158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552575" cy="1600200"/>
    <xdr:pic>
      <xdr:nvPicPr>
        <xdr:cNvPr id="0" name="image190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552575" cy="1619250"/>
    <xdr:pic>
      <xdr:nvPicPr>
        <xdr:cNvPr id="0" name="image171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552575" cy="1619250"/>
    <xdr:pic>
      <xdr:nvPicPr>
        <xdr:cNvPr id="0" name="image191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552575" cy="1466850"/>
    <xdr:pic>
      <xdr:nvPicPr>
        <xdr:cNvPr id="0" name="image172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524000" cy="1647825"/>
    <xdr:pic>
      <xdr:nvPicPr>
        <xdr:cNvPr id="0" name="image174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552575" cy="1628775"/>
    <xdr:pic>
      <xdr:nvPicPr>
        <xdr:cNvPr id="0" name="image182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552575" cy="1552575"/>
    <xdr:pic>
      <xdr:nvPicPr>
        <xdr:cNvPr id="0" name="image184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552575" cy="1552575"/>
    <xdr:pic>
      <xdr:nvPicPr>
        <xdr:cNvPr id="0" name="image240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552575" cy="1552575"/>
    <xdr:pic>
      <xdr:nvPicPr>
        <xdr:cNvPr id="0" name="image180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552575" cy="1552575"/>
    <xdr:pic>
      <xdr:nvPicPr>
        <xdr:cNvPr id="0" name="image173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1552575" cy="1628775"/>
    <xdr:pic>
      <xdr:nvPicPr>
        <xdr:cNvPr id="0" name="image187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66675</xdr:colOff>
      <xdr:row>42</xdr:row>
      <xdr:rowOff>9525</xdr:rowOff>
    </xdr:from>
    <xdr:ext cx="1104900" cy="1104900"/>
    <xdr:pic>
      <xdr:nvPicPr>
        <xdr:cNvPr id="0" name="image178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9</xdr:row>
      <xdr:rowOff>47625</xdr:rowOff>
    </xdr:from>
    <xdr:ext cx="1133475" cy="1190625"/>
    <xdr:pic>
      <xdr:nvPicPr>
        <xdr:cNvPr id="0" name="image20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10</xdr:row>
      <xdr:rowOff>57150</xdr:rowOff>
    </xdr:from>
    <xdr:ext cx="1123950" cy="1133475"/>
    <xdr:pic>
      <xdr:nvPicPr>
        <xdr:cNvPr id="0" name="image21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38100</xdr:rowOff>
    </xdr:from>
    <xdr:ext cx="1133475" cy="1162050"/>
    <xdr:pic>
      <xdr:nvPicPr>
        <xdr:cNvPr id="0" name="image188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19</xdr:row>
      <xdr:rowOff>76200</xdr:rowOff>
    </xdr:from>
    <xdr:ext cx="1104900" cy="1133475"/>
    <xdr:pic>
      <xdr:nvPicPr>
        <xdr:cNvPr id="0" name="image19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54</xdr:row>
      <xdr:rowOff>38100</xdr:rowOff>
    </xdr:from>
    <xdr:ext cx="1143000" cy="1133475"/>
    <xdr:pic>
      <xdr:nvPicPr>
        <xdr:cNvPr id="0" name="image200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247775" cy="1266825"/>
    <xdr:pic>
      <xdr:nvPicPr>
        <xdr:cNvPr id="0" name="image17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66825" cy="1266825"/>
    <xdr:pic>
      <xdr:nvPicPr>
        <xdr:cNvPr id="0" name="image181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266825" cy="1266825"/>
    <xdr:pic>
      <xdr:nvPicPr>
        <xdr:cNvPr id="0" name="image217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266825" cy="1266825"/>
    <xdr:pic>
      <xdr:nvPicPr>
        <xdr:cNvPr id="0" name="image204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66825" cy="1266825"/>
    <xdr:pic>
      <xdr:nvPicPr>
        <xdr:cNvPr id="0" name="image193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09675" cy="1266825"/>
    <xdr:pic>
      <xdr:nvPicPr>
        <xdr:cNvPr id="0" name="image197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266825" cy="1266825"/>
    <xdr:pic>
      <xdr:nvPicPr>
        <xdr:cNvPr id="0" name="image194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266825" cy="1162050"/>
    <xdr:pic>
      <xdr:nvPicPr>
        <xdr:cNvPr id="0" name="image202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66825" cy="1266825"/>
    <xdr:pic>
      <xdr:nvPicPr>
        <xdr:cNvPr id="0" name="image198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190625" cy="1266825"/>
    <xdr:pic>
      <xdr:nvPicPr>
        <xdr:cNvPr id="0" name="image205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66825" cy="1266825"/>
    <xdr:pic>
      <xdr:nvPicPr>
        <xdr:cNvPr id="0" name="image229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266825" cy="1266825"/>
    <xdr:pic>
      <xdr:nvPicPr>
        <xdr:cNvPr id="0" name="image249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266825" cy="1266825"/>
    <xdr:pic>
      <xdr:nvPicPr>
        <xdr:cNvPr id="0" name="image211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66825" cy="1266825"/>
    <xdr:pic>
      <xdr:nvPicPr>
        <xdr:cNvPr id="0" name="image196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09675" cy="1266825"/>
    <xdr:pic>
      <xdr:nvPicPr>
        <xdr:cNvPr id="0" name="image233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266825" cy="1266825"/>
    <xdr:pic>
      <xdr:nvPicPr>
        <xdr:cNvPr id="0" name="image199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247775" cy="1266825"/>
    <xdr:pic>
      <xdr:nvPicPr>
        <xdr:cNvPr id="0" name="image203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266825" cy="1266825"/>
    <xdr:pic>
      <xdr:nvPicPr>
        <xdr:cNvPr id="0" name="image192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266825" cy="1266825"/>
    <xdr:pic>
      <xdr:nvPicPr>
        <xdr:cNvPr id="0" name="image201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266825" cy="1266825"/>
    <xdr:pic>
      <xdr:nvPicPr>
        <xdr:cNvPr id="0" name="image210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266825" cy="1266825"/>
    <xdr:pic>
      <xdr:nvPicPr>
        <xdr:cNvPr id="0" name="image215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1266825" cy="1266825"/>
    <xdr:pic>
      <xdr:nvPicPr>
        <xdr:cNvPr id="0" name="image213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238250" cy="1266825"/>
    <xdr:pic>
      <xdr:nvPicPr>
        <xdr:cNvPr id="0" name="image218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1209675" cy="1266825"/>
    <xdr:pic>
      <xdr:nvPicPr>
        <xdr:cNvPr id="0" name="image208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1266825" cy="1266825"/>
    <xdr:pic>
      <xdr:nvPicPr>
        <xdr:cNvPr id="0" name="image212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1266825" cy="895350"/>
    <xdr:pic>
      <xdr:nvPicPr>
        <xdr:cNvPr id="0" name="image219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266825" cy="1266825"/>
    <xdr:pic>
      <xdr:nvPicPr>
        <xdr:cNvPr id="0" name="image234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1247775" cy="1266825"/>
    <xdr:pic>
      <xdr:nvPicPr>
        <xdr:cNvPr id="0" name="image226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266825" cy="1266825"/>
    <xdr:pic>
      <xdr:nvPicPr>
        <xdr:cNvPr id="0" name="image247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266825" cy="1266825"/>
    <xdr:pic>
      <xdr:nvPicPr>
        <xdr:cNvPr id="0" name="image209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1266825" cy="1009650"/>
    <xdr:pic>
      <xdr:nvPicPr>
        <xdr:cNvPr id="0" name="image216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1266825" cy="1266825"/>
    <xdr:pic>
      <xdr:nvPicPr>
        <xdr:cNvPr id="0" name="image224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1266825" cy="1247775"/>
    <xdr:pic>
      <xdr:nvPicPr>
        <xdr:cNvPr id="0" name="image222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49</xdr:row>
      <xdr:rowOff>0</xdr:rowOff>
    </xdr:from>
    <xdr:ext cx="1266825" cy="1266825"/>
    <xdr:pic>
      <xdr:nvPicPr>
        <xdr:cNvPr id="0" name="image221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50</xdr:row>
      <xdr:rowOff>0</xdr:rowOff>
    </xdr:from>
    <xdr:ext cx="1266825" cy="1266825"/>
    <xdr:pic>
      <xdr:nvPicPr>
        <xdr:cNvPr id="0" name="image220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1266825" cy="1266825"/>
    <xdr:pic>
      <xdr:nvPicPr>
        <xdr:cNvPr id="0" name="image228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52</xdr:row>
      <xdr:rowOff>0</xdr:rowOff>
    </xdr:from>
    <xdr:ext cx="1247775" cy="1266825"/>
    <xdr:pic>
      <xdr:nvPicPr>
        <xdr:cNvPr id="0" name="image230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1266825" cy="1247775"/>
    <xdr:pic>
      <xdr:nvPicPr>
        <xdr:cNvPr id="0" name="image232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55</xdr:row>
      <xdr:rowOff>0</xdr:rowOff>
    </xdr:from>
    <xdr:ext cx="1266825" cy="1266825"/>
    <xdr:pic>
      <xdr:nvPicPr>
        <xdr:cNvPr id="0" name="image242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0</xdr:rowOff>
    </xdr:from>
    <xdr:ext cx="1209675" cy="1266825"/>
    <xdr:pic>
      <xdr:nvPicPr>
        <xdr:cNvPr id="0" name="image227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1181100" cy="1266825"/>
    <xdr:pic>
      <xdr:nvPicPr>
        <xdr:cNvPr id="0" name="image239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1209675" cy="1266825"/>
    <xdr:pic>
      <xdr:nvPicPr>
        <xdr:cNvPr id="0" name="image261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1266825" cy="1266825"/>
    <xdr:pic>
      <xdr:nvPicPr>
        <xdr:cNvPr id="0" name="image225.pn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60</xdr:row>
      <xdr:rowOff>0</xdr:rowOff>
    </xdr:from>
    <xdr:ext cx="1266825" cy="1266825"/>
    <xdr:pic>
      <xdr:nvPicPr>
        <xdr:cNvPr id="0" name="image236.pn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</xdr:row>
      <xdr:rowOff>0</xdr:rowOff>
    </xdr:from>
    <xdr:ext cx="1266825" cy="1266825"/>
    <xdr:pic>
      <xdr:nvPicPr>
        <xdr:cNvPr id="0" name="image268.pn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</xdr:colOff>
      <xdr:row>18</xdr:row>
      <xdr:rowOff>47625</xdr:rowOff>
    </xdr:from>
    <xdr:ext cx="1143000" cy="1200150"/>
    <xdr:pic>
      <xdr:nvPicPr>
        <xdr:cNvPr id="0" name="image23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19</xdr:row>
      <xdr:rowOff>57150</xdr:rowOff>
    </xdr:from>
    <xdr:ext cx="1123950" cy="1181100"/>
    <xdr:pic>
      <xdr:nvPicPr>
        <xdr:cNvPr id="0" name="image24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23</xdr:row>
      <xdr:rowOff>57150</xdr:rowOff>
    </xdr:from>
    <xdr:ext cx="1133475" cy="1133475"/>
    <xdr:pic>
      <xdr:nvPicPr>
        <xdr:cNvPr id="0" name="image22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25</xdr:row>
      <xdr:rowOff>28575</xdr:rowOff>
    </xdr:from>
    <xdr:ext cx="1143000" cy="1152525"/>
    <xdr:pic>
      <xdr:nvPicPr>
        <xdr:cNvPr id="0" name="image23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26</xdr:row>
      <xdr:rowOff>47625</xdr:rowOff>
    </xdr:from>
    <xdr:ext cx="1123950" cy="1152525"/>
    <xdr:pic>
      <xdr:nvPicPr>
        <xdr:cNvPr id="0" name="image24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6</xdr:row>
      <xdr:rowOff>447675</xdr:rowOff>
    </xdr:from>
    <xdr:ext cx="1190625" cy="1400175"/>
    <xdr:pic>
      <xdr:nvPicPr>
        <xdr:cNvPr id="0" name="image235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11</xdr:row>
      <xdr:rowOff>238125</xdr:rowOff>
    </xdr:from>
    <xdr:ext cx="1228725" cy="1123950"/>
    <xdr:pic>
      <xdr:nvPicPr>
        <xdr:cNvPr id="0" name="image244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57300" cy="1266825"/>
    <xdr:pic>
      <xdr:nvPicPr>
        <xdr:cNvPr id="0" name="image23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257300" cy="1266825"/>
    <xdr:pic>
      <xdr:nvPicPr>
        <xdr:cNvPr id="0" name="image24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266825" cy="1266825"/>
    <xdr:pic>
      <xdr:nvPicPr>
        <xdr:cNvPr id="0" name="image246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266825" cy="1266825"/>
    <xdr:pic>
      <xdr:nvPicPr>
        <xdr:cNvPr id="0" name="image248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266825" cy="1266825"/>
    <xdr:pic>
      <xdr:nvPicPr>
        <xdr:cNvPr id="0" name="image254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66825" cy="1266825"/>
    <xdr:pic>
      <xdr:nvPicPr>
        <xdr:cNvPr id="0" name="image305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66825" cy="1266825"/>
    <xdr:pic>
      <xdr:nvPicPr>
        <xdr:cNvPr id="0" name="image263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66825" cy="1266825"/>
    <xdr:pic>
      <xdr:nvPicPr>
        <xdr:cNvPr id="0" name="image260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923925" cy="923925"/>
    <xdr:pic>
      <xdr:nvPicPr>
        <xdr:cNvPr id="0" name="image275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923925" cy="923925"/>
    <xdr:pic>
      <xdr:nvPicPr>
        <xdr:cNvPr id="0" name="image256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923925" cy="923925"/>
    <xdr:pic>
      <xdr:nvPicPr>
        <xdr:cNvPr id="0" name="image253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923925" cy="923925"/>
    <xdr:pic>
      <xdr:nvPicPr>
        <xdr:cNvPr id="0" name="image257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923925" cy="923925"/>
    <xdr:pic>
      <xdr:nvPicPr>
        <xdr:cNvPr id="0" name="image258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923925" cy="923925"/>
    <xdr:pic>
      <xdr:nvPicPr>
        <xdr:cNvPr id="0" name="image252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923925" cy="923925"/>
    <xdr:pic>
      <xdr:nvPicPr>
        <xdr:cNvPr id="0" name="image250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923925" cy="923925"/>
    <xdr:pic>
      <xdr:nvPicPr>
        <xdr:cNvPr id="0" name="image274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942975" cy="933450"/>
    <xdr:pic>
      <xdr:nvPicPr>
        <xdr:cNvPr id="0" name="image255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942975" cy="923925"/>
    <xdr:pic>
      <xdr:nvPicPr>
        <xdr:cNvPr id="0" name="image262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923925" cy="923925"/>
    <xdr:pic>
      <xdr:nvPicPr>
        <xdr:cNvPr id="0" name="image277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</xdr:row>
      <xdr:rowOff>0</xdr:rowOff>
    </xdr:from>
    <xdr:ext cx="914400" cy="923925"/>
    <xdr:pic>
      <xdr:nvPicPr>
        <xdr:cNvPr id="0" name="image265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914400" cy="933450"/>
    <xdr:pic>
      <xdr:nvPicPr>
        <xdr:cNvPr id="0" name="image259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914400" cy="923925"/>
    <xdr:pic>
      <xdr:nvPicPr>
        <xdr:cNvPr id="0" name="image269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914400" cy="923925"/>
    <xdr:pic>
      <xdr:nvPicPr>
        <xdr:cNvPr id="0" name="image251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923925" cy="923925"/>
    <xdr:pic>
      <xdr:nvPicPr>
        <xdr:cNvPr id="0" name="image271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942975" cy="923925"/>
    <xdr:pic>
      <xdr:nvPicPr>
        <xdr:cNvPr id="0" name="image272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923925" cy="923925"/>
    <xdr:pic>
      <xdr:nvPicPr>
        <xdr:cNvPr id="0" name="image264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628650" cy="866775"/>
    <xdr:pic>
      <xdr:nvPicPr>
        <xdr:cNvPr id="0" name="image270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54</xdr:row>
      <xdr:rowOff>0</xdr:rowOff>
    </xdr:from>
    <xdr:ext cx="495300" cy="866775"/>
    <xdr:pic>
      <xdr:nvPicPr>
        <xdr:cNvPr id="0" name="image280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55</xdr:row>
      <xdr:rowOff>0</xdr:rowOff>
    </xdr:from>
    <xdr:ext cx="371475" cy="866775"/>
    <xdr:pic>
      <xdr:nvPicPr>
        <xdr:cNvPr id="0" name="image267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0</xdr:rowOff>
    </xdr:from>
    <xdr:ext cx="485775" cy="866775"/>
    <xdr:pic>
      <xdr:nvPicPr>
        <xdr:cNvPr id="0" name="image289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485775" cy="866775"/>
    <xdr:pic>
      <xdr:nvPicPr>
        <xdr:cNvPr id="0" name="image266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438150" cy="866775"/>
    <xdr:pic>
      <xdr:nvPicPr>
        <xdr:cNvPr id="0" name="image273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704850" cy="866775"/>
    <xdr:pic>
      <xdr:nvPicPr>
        <xdr:cNvPr id="0" name="image279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60</xdr:row>
      <xdr:rowOff>0</xdr:rowOff>
    </xdr:from>
    <xdr:ext cx="1038225" cy="866775"/>
    <xdr:pic>
      <xdr:nvPicPr>
        <xdr:cNvPr id="0" name="image281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</xdr:row>
      <xdr:rowOff>0</xdr:rowOff>
    </xdr:from>
    <xdr:ext cx="962025" cy="866775"/>
    <xdr:pic>
      <xdr:nvPicPr>
        <xdr:cNvPr id="0" name="image291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62</xdr:row>
      <xdr:rowOff>0</xdr:rowOff>
    </xdr:from>
    <xdr:ext cx="1057275" cy="866775"/>
    <xdr:pic>
      <xdr:nvPicPr>
        <xdr:cNvPr id="0" name="image276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63</xdr:row>
      <xdr:rowOff>0</xdr:rowOff>
    </xdr:from>
    <xdr:ext cx="1114425" cy="866775"/>
    <xdr:pic>
      <xdr:nvPicPr>
        <xdr:cNvPr id="0" name="image278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64</xdr:row>
      <xdr:rowOff>0</xdr:rowOff>
    </xdr:from>
    <xdr:ext cx="742950" cy="866775"/>
    <xdr:pic>
      <xdr:nvPicPr>
        <xdr:cNvPr id="0" name="image290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65</xdr:row>
      <xdr:rowOff>0</xdr:rowOff>
    </xdr:from>
    <xdr:ext cx="809625" cy="866775"/>
    <xdr:pic>
      <xdr:nvPicPr>
        <xdr:cNvPr id="0" name="image282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66</xdr:row>
      <xdr:rowOff>0</xdr:rowOff>
    </xdr:from>
    <xdr:ext cx="876300" cy="866775"/>
    <xdr:pic>
      <xdr:nvPicPr>
        <xdr:cNvPr id="0" name="image283.pn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</xdr:row>
      <xdr:rowOff>0</xdr:rowOff>
    </xdr:from>
    <xdr:ext cx="1000125" cy="866775"/>
    <xdr:pic>
      <xdr:nvPicPr>
        <xdr:cNvPr id="0" name="image292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61</xdr:row>
      <xdr:rowOff>38100</xdr:rowOff>
    </xdr:from>
    <xdr:ext cx="895350" cy="1038225"/>
    <xdr:pic>
      <xdr:nvPicPr>
        <xdr:cNvPr id="0" name="image28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62</xdr:row>
      <xdr:rowOff>57150</xdr:rowOff>
    </xdr:from>
    <xdr:ext cx="962025" cy="1047750"/>
    <xdr:pic>
      <xdr:nvPicPr>
        <xdr:cNvPr id="0" name="image288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71</xdr:row>
      <xdr:rowOff>38100</xdr:rowOff>
    </xdr:from>
    <xdr:ext cx="962025" cy="1047750"/>
    <xdr:pic>
      <xdr:nvPicPr>
        <xdr:cNvPr id="0" name="image28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60</xdr:row>
      <xdr:rowOff>57150</xdr:rowOff>
    </xdr:from>
    <xdr:ext cx="1047750" cy="1076325"/>
    <xdr:pic>
      <xdr:nvPicPr>
        <xdr:cNvPr id="0" name="image300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68</xdr:row>
      <xdr:rowOff>47625</xdr:rowOff>
    </xdr:from>
    <xdr:ext cx="962025" cy="1047750"/>
    <xdr:pic>
      <xdr:nvPicPr>
        <xdr:cNvPr id="0" name="image29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11</xdr:row>
      <xdr:rowOff>85725</xdr:rowOff>
    </xdr:from>
    <xdr:ext cx="800100" cy="800100"/>
    <xdr:pic>
      <xdr:nvPicPr>
        <xdr:cNvPr id="0" name="image293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095375" cy="723900"/>
    <xdr:pic>
      <xdr:nvPicPr>
        <xdr:cNvPr id="0" name="image302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095375" cy="714375"/>
    <xdr:pic>
      <xdr:nvPicPr>
        <xdr:cNvPr id="0" name="image314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095375" cy="714375"/>
    <xdr:pic>
      <xdr:nvPicPr>
        <xdr:cNvPr id="0" name="image298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95375" cy="714375"/>
    <xdr:pic>
      <xdr:nvPicPr>
        <xdr:cNvPr id="0" name="image285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095375" cy="714375"/>
    <xdr:pic>
      <xdr:nvPicPr>
        <xdr:cNvPr id="0" name="image303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095375" cy="714375"/>
    <xdr:pic>
      <xdr:nvPicPr>
        <xdr:cNvPr id="0" name="image284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095375" cy="714375"/>
    <xdr:pic>
      <xdr:nvPicPr>
        <xdr:cNvPr id="0" name="image296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095375" cy="714375"/>
    <xdr:pic>
      <xdr:nvPicPr>
        <xdr:cNvPr id="0" name="image331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095375" cy="723900"/>
    <xdr:pic>
      <xdr:nvPicPr>
        <xdr:cNvPr id="0" name="image341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095375" cy="714375"/>
    <xdr:pic>
      <xdr:nvPicPr>
        <xdr:cNvPr id="0" name="image295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095375" cy="714375"/>
    <xdr:pic>
      <xdr:nvPicPr>
        <xdr:cNvPr id="0" name="image320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095375" cy="714375"/>
    <xdr:pic>
      <xdr:nvPicPr>
        <xdr:cNvPr id="0" name="image297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095375" cy="714375"/>
    <xdr:pic>
      <xdr:nvPicPr>
        <xdr:cNvPr id="0" name="image323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095375" cy="714375"/>
    <xdr:pic>
      <xdr:nvPicPr>
        <xdr:cNvPr id="0" name="image313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095375" cy="723900"/>
    <xdr:pic>
      <xdr:nvPicPr>
        <xdr:cNvPr id="0" name="image321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095375" cy="723900"/>
    <xdr:pic>
      <xdr:nvPicPr>
        <xdr:cNvPr id="0" name="image324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095375" cy="723900"/>
    <xdr:pic>
      <xdr:nvPicPr>
        <xdr:cNvPr id="0" name="image308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914400" cy="876300"/>
    <xdr:pic>
      <xdr:nvPicPr>
        <xdr:cNvPr id="0" name="image299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895350" cy="876300"/>
    <xdr:pic>
      <xdr:nvPicPr>
        <xdr:cNvPr id="0" name="image322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914400" cy="876300"/>
    <xdr:pic>
      <xdr:nvPicPr>
        <xdr:cNvPr id="0" name="image330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895350" cy="876300"/>
    <xdr:pic>
      <xdr:nvPicPr>
        <xdr:cNvPr id="0" name="image301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914400" cy="876300"/>
    <xdr:pic>
      <xdr:nvPicPr>
        <xdr:cNvPr id="0" name="image304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876300" cy="876300"/>
    <xdr:pic>
      <xdr:nvPicPr>
        <xdr:cNvPr id="0" name="image311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095375" cy="1095375"/>
    <xdr:pic>
      <xdr:nvPicPr>
        <xdr:cNvPr id="0" name="image306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</xdr:row>
      <xdr:rowOff>0</xdr:rowOff>
    </xdr:from>
    <xdr:ext cx="1095375" cy="1019175"/>
    <xdr:pic>
      <xdr:nvPicPr>
        <xdr:cNvPr id="0" name="image319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1095375" cy="1095375"/>
    <xdr:pic>
      <xdr:nvPicPr>
        <xdr:cNvPr id="0" name="image309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095375" cy="1095375"/>
    <xdr:pic>
      <xdr:nvPicPr>
        <xdr:cNvPr id="0" name="image318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095375" cy="1095375"/>
    <xdr:pic>
      <xdr:nvPicPr>
        <xdr:cNvPr id="0" name="image325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1095375" cy="1095375"/>
    <xdr:pic>
      <xdr:nvPicPr>
        <xdr:cNvPr id="0" name="image310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1095375" cy="1066800"/>
    <xdr:pic>
      <xdr:nvPicPr>
        <xdr:cNvPr id="0" name="image317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1095375" cy="1095375"/>
    <xdr:pic>
      <xdr:nvPicPr>
        <xdr:cNvPr id="0" name="image315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49</xdr:row>
      <xdr:rowOff>0</xdr:rowOff>
    </xdr:from>
    <xdr:ext cx="1095375" cy="1038225"/>
    <xdr:pic>
      <xdr:nvPicPr>
        <xdr:cNvPr id="0" name="image307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50</xdr:row>
      <xdr:rowOff>0</xdr:rowOff>
    </xdr:from>
    <xdr:ext cx="1095375" cy="1057275"/>
    <xdr:pic>
      <xdr:nvPicPr>
        <xdr:cNvPr id="0" name="image338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1095375" cy="1095375"/>
    <xdr:pic>
      <xdr:nvPicPr>
        <xdr:cNvPr id="0" name="image327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52</xdr:row>
      <xdr:rowOff>0</xdr:rowOff>
    </xdr:from>
    <xdr:ext cx="1095375" cy="1095375"/>
    <xdr:pic>
      <xdr:nvPicPr>
        <xdr:cNvPr id="0" name="image326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55</xdr:row>
      <xdr:rowOff>0</xdr:rowOff>
    </xdr:from>
    <xdr:ext cx="1095375" cy="1095375"/>
    <xdr:pic>
      <xdr:nvPicPr>
        <xdr:cNvPr id="0" name="image312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0</xdr:rowOff>
    </xdr:from>
    <xdr:ext cx="1095375" cy="1057275"/>
    <xdr:pic>
      <xdr:nvPicPr>
        <xdr:cNvPr id="0" name="image328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1095375" cy="1095375"/>
    <xdr:pic>
      <xdr:nvPicPr>
        <xdr:cNvPr id="0" name="image316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1038225" cy="1143000"/>
    <xdr:pic>
      <xdr:nvPicPr>
        <xdr:cNvPr id="0" name="image334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1076325" cy="1143000"/>
    <xdr:pic>
      <xdr:nvPicPr>
        <xdr:cNvPr id="0" name="image335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63</xdr:row>
      <xdr:rowOff>0</xdr:rowOff>
    </xdr:from>
    <xdr:ext cx="1095375" cy="1190625"/>
    <xdr:pic>
      <xdr:nvPicPr>
        <xdr:cNvPr id="0" name="image336.pn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64</xdr:row>
      <xdr:rowOff>0</xdr:rowOff>
    </xdr:from>
    <xdr:ext cx="1095375" cy="1095375"/>
    <xdr:pic>
      <xdr:nvPicPr>
        <xdr:cNvPr id="0" name="image333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65</xdr:row>
      <xdr:rowOff>0</xdr:rowOff>
    </xdr:from>
    <xdr:ext cx="1066800" cy="1143000"/>
    <xdr:pic>
      <xdr:nvPicPr>
        <xdr:cNvPr id="0" name="image332.pn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66</xdr:row>
      <xdr:rowOff>0</xdr:rowOff>
    </xdr:from>
    <xdr:ext cx="1095375" cy="1095375"/>
    <xdr:pic>
      <xdr:nvPicPr>
        <xdr:cNvPr id="0" name="image329.pn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</xdr:row>
      <xdr:rowOff>0</xdr:rowOff>
    </xdr:from>
    <xdr:ext cx="1066800" cy="1143000"/>
    <xdr:pic>
      <xdr:nvPicPr>
        <xdr:cNvPr id="0" name="image340.pn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69</xdr:row>
      <xdr:rowOff>0</xdr:rowOff>
    </xdr:from>
    <xdr:ext cx="1095375" cy="1114425"/>
    <xdr:pic>
      <xdr:nvPicPr>
        <xdr:cNvPr id="0" name="image337.pn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70</xdr:row>
      <xdr:rowOff>0</xdr:rowOff>
    </xdr:from>
    <xdr:ext cx="1095375" cy="1095375"/>
    <xdr:pic>
      <xdr:nvPicPr>
        <xdr:cNvPr id="0" name="image339.pn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63</xdr:row>
      <xdr:rowOff>38100</xdr:rowOff>
    </xdr:from>
    <xdr:ext cx="1047750" cy="1038225"/>
    <xdr:pic>
      <xdr:nvPicPr>
        <xdr:cNvPr id="0" name="image28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64</xdr:row>
      <xdr:rowOff>57150</xdr:rowOff>
    </xdr:from>
    <xdr:ext cx="1038225" cy="1047750"/>
    <xdr:pic>
      <xdr:nvPicPr>
        <xdr:cNvPr id="0" name="image288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73</xdr:row>
      <xdr:rowOff>38100</xdr:rowOff>
    </xdr:from>
    <xdr:ext cx="1038225" cy="1047750"/>
    <xdr:pic>
      <xdr:nvPicPr>
        <xdr:cNvPr id="0" name="image28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62</xdr:row>
      <xdr:rowOff>57150</xdr:rowOff>
    </xdr:from>
    <xdr:ext cx="1047750" cy="1076325"/>
    <xdr:pic>
      <xdr:nvPicPr>
        <xdr:cNvPr id="0" name="image300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70</xdr:row>
      <xdr:rowOff>47625</xdr:rowOff>
    </xdr:from>
    <xdr:ext cx="1047750" cy="1047750"/>
    <xdr:pic>
      <xdr:nvPicPr>
        <xdr:cNvPr id="0" name="image29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914400" cy="876300"/>
    <xdr:pic>
      <xdr:nvPicPr>
        <xdr:cNvPr id="0" name="image29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895350" cy="876300"/>
    <xdr:pic>
      <xdr:nvPicPr>
        <xdr:cNvPr id="0" name="image322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914400" cy="876300"/>
    <xdr:pic>
      <xdr:nvPicPr>
        <xdr:cNvPr id="0" name="image330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895350" cy="876300"/>
    <xdr:pic>
      <xdr:nvPicPr>
        <xdr:cNvPr id="0" name="image30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914400" cy="876300"/>
    <xdr:pic>
      <xdr:nvPicPr>
        <xdr:cNvPr id="0" name="image304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876300" cy="876300"/>
    <xdr:pic>
      <xdr:nvPicPr>
        <xdr:cNvPr id="0" name="image311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1133475" cy="1133475"/>
    <xdr:pic>
      <xdr:nvPicPr>
        <xdr:cNvPr id="0" name="image306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219200" cy="1143000"/>
    <xdr:pic>
      <xdr:nvPicPr>
        <xdr:cNvPr id="0" name="image319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143000" cy="1143000"/>
    <xdr:pic>
      <xdr:nvPicPr>
        <xdr:cNvPr id="0" name="image309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1143000" cy="1143000"/>
    <xdr:pic>
      <xdr:nvPicPr>
        <xdr:cNvPr id="0" name="image318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1143000" cy="1143000"/>
    <xdr:pic>
      <xdr:nvPicPr>
        <xdr:cNvPr id="0" name="image325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1143000" cy="1143000"/>
    <xdr:pic>
      <xdr:nvPicPr>
        <xdr:cNvPr id="0" name="image310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49</xdr:row>
      <xdr:rowOff>0</xdr:rowOff>
    </xdr:from>
    <xdr:ext cx="1162050" cy="1143000"/>
    <xdr:pic>
      <xdr:nvPicPr>
        <xdr:cNvPr id="0" name="image317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50</xdr:row>
      <xdr:rowOff>0</xdr:rowOff>
    </xdr:from>
    <xdr:ext cx="1133475" cy="1133475"/>
    <xdr:pic>
      <xdr:nvPicPr>
        <xdr:cNvPr id="0" name="image315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1200150" cy="1143000"/>
    <xdr:pic>
      <xdr:nvPicPr>
        <xdr:cNvPr id="0" name="image307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52</xdr:row>
      <xdr:rowOff>0</xdr:rowOff>
    </xdr:from>
    <xdr:ext cx="1181100" cy="1143000"/>
    <xdr:pic>
      <xdr:nvPicPr>
        <xdr:cNvPr id="0" name="image338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1143000" cy="1143000"/>
    <xdr:pic>
      <xdr:nvPicPr>
        <xdr:cNvPr id="0" name="image327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54</xdr:row>
      <xdr:rowOff>0</xdr:rowOff>
    </xdr:from>
    <xdr:ext cx="1143000" cy="1143000"/>
    <xdr:pic>
      <xdr:nvPicPr>
        <xdr:cNvPr id="0" name="image326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1143000" cy="1143000"/>
    <xdr:pic>
      <xdr:nvPicPr>
        <xdr:cNvPr id="0" name="image312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1181100" cy="1143000"/>
    <xdr:pic>
      <xdr:nvPicPr>
        <xdr:cNvPr id="0" name="image328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1143000" cy="1143000"/>
    <xdr:pic>
      <xdr:nvPicPr>
        <xdr:cNvPr id="0" name="image316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60</xdr:row>
      <xdr:rowOff>0</xdr:rowOff>
    </xdr:from>
    <xdr:ext cx="1038225" cy="1143000"/>
    <xdr:pic>
      <xdr:nvPicPr>
        <xdr:cNvPr id="0" name="image334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</xdr:row>
      <xdr:rowOff>0</xdr:rowOff>
    </xdr:from>
    <xdr:ext cx="1076325" cy="1143000"/>
    <xdr:pic>
      <xdr:nvPicPr>
        <xdr:cNvPr id="0" name="image335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65</xdr:row>
      <xdr:rowOff>0</xdr:rowOff>
    </xdr:from>
    <xdr:ext cx="1038225" cy="1143000"/>
    <xdr:pic>
      <xdr:nvPicPr>
        <xdr:cNvPr id="0" name="image336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66</xdr:row>
      <xdr:rowOff>0</xdr:rowOff>
    </xdr:from>
    <xdr:ext cx="1143000" cy="1143000"/>
    <xdr:pic>
      <xdr:nvPicPr>
        <xdr:cNvPr id="0" name="image333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</xdr:row>
      <xdr:rowOff>0</xdr:rowOff>
    </xdr:from>
    <xdr:ext cx="1066800" cy="1143000"/>
    <xdr:pic>
      <xdr:nvPicPr>
        <xdr:cNvPr id="0" name="image332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68</xdr:row>
      <xdr:rowOff>0</xdr:rowOff>
    </xdr:from>
    <xdr:ext cx="1133475" cy="1133475"/>
    <xdr:pic>
      <xdr:nvPicPr>
        <xdr:cNvPr id="0" name="image329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69</xdr:row>
      <xdr:rowOff>0</xdr:rowOff>
    </xdr:from>
    <xdr:ext cx="1066800" cy="1143000"/>
    <xdr:pic>
      <xdr:nvPicPr>
        <xdr:cNvPr id="0" name="image340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71</xdr:row>
      <xdr:rowOff>0</xdr:rowOff>
    </xdr:from>
    <xdr:ext cx="1114425" cy="1133475"/>
    <xdr:pic>
      <xdr:nvPicPr>
        <xdr:cNvPr id="0" name="image337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72</xdr:row>
      <xdr:rowOff>0</xdr:rowOff>
    </xdr:from>
    <xdr:ext cx="1143000" cy="1143000"/>
    <xdr:pic>
      <xdr:nvPicPr>
        <xdr:cNvPr id="0" name="image339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5</xdr:row>
      <xdr:rowOff>0</xdr:rowOff>
    </xdr:from>
    <xdr:ext cx="1143000" cy="1143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190625" cy="119062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28725" cy="1228725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200150" cy="1200150"/>
    <xdr:pic>
      <xdr:nvPicPr>
        <xdr:cNvPr id="0" name="image1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200150" cy="1200150"/>
    <xdr:pic>
      <xdr:nvPicPr>
        <xdr:cNvPr id="0" name="image2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228725" cy="695325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047750" cy="1123950"/>
    <xdr:pic>
      <xdr:nvPicPr>
        <xdr:cNvPr id="0" name="image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28725" cy="1085850"/>
    <xdr:pic>
      <xdr:nvPicPr>
        <xdr:cNvPr id="0" name="image1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676275" cy="1123950"/>
    <xdr:pic>
      <xdr:nvPicPr>
        <xdr:cNvPr id="0" name="image17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561975" cy="1123950"/>
    <xdr:pic>
      <xdr:nvPicPr>
        <xdr:cNvPr id="0" name="image8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228725" cy="1209675"/>
    <xdr:pic>
      <xdr:nvPicPr>
        <xdr:cNvPr id="0" name="image3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28725" cy="1209675"/>
    <xdr:pic>
      <xdr:nvPicPr>
        <xdr:cNvPr id="0" name="image21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228725" cy="1228725"/>
    <xdr:pic>
      <xdr:nvPicPr>
        <xdr:cNvPr id="0" name="image10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</xdr:colOff>
      <xdr:row>18</xdr:row>
      <xdr:rowOff>66675</xdr:rowOff>
    </xdr:from>
    <xdr:ext cx="1171575" cy="1219200"/>
    <xdr:pic>
      <xdr:nvPicPr>
        <xdr:cNvPr id="0" name="image2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</xdr:row>
      <xdr:rowOff>0</xdr:rowOff>
    </xdr:from>
    <xdr:ext cx="1295400" cy="1295400"/>
    <xdr:pic>
      <xdr:nvPicPr>
        <xdr:cNvPr id="0" name="image1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95400" cy="1266825"/>
    <xdr:pic>
      <xdr:nvPicPr>
        <xdr:cNvPr id="0" name="image4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295400" cy="1295400"/>
    <xdr:pic>
      <xdr:nvPicPr>
        <xdr:cNvPr id="0" name="image1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95400" cy="1295400"/>
    <xdr:pic>
      <xdr:nvPicPr>
        <xdr:cNvPr id="0" name="image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095375" cy="1390650"/>
    <xdr:pic>
      <xdr:nvPicPr>
        <xdr:cNvPr id="0" name="image16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295400" cy="1295400"/>
    <xdr:pic>
      <xdr:nvPicPr>
        <xdr:cNvPr id="0" name="image33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295400" cy="1295400"/>
    <xdr:pic>
      <xdr:nvPicPr>
        <xdr:cNvPr id="0" name="image31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295400" cy="1295400"/>
    <xdr:pic>
      <xdr:nvPicPr>
        <xdr:cNvPr id="0" name="image24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95400" cy="1209675"/>
    <xdr:pic>
      <xdr:nvPicPr>
        <xdr:cNvPr id="0" name="image34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95400" cy="1295400"/>
    <xdr:pic>
      <xdr:nvPicPr>
        <xdr:cNvPr id="0" name="image18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295400" cy="1285875"/>
    <xdr:pic>
      <xdr:nvPicPr>
        <xdr:cNvPr id="0" name="image14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295400" cy="1266825"/>
    <xdr:pic>
      <xdr:nvPicPr>
        <xdr:cNvPr id="0" name="image30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276350" cy="1390650"/>
    <xdr:pic>
      <xdr:nvPicPr>
        <xdr:cNvPr id="0" name="image2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295400" cy="1362075"/>
    <xdr:pic>
      <xdr:nvPicPr>
        <xdr:cNvPr id="0" name="image32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295400" cy="1371600"/>
    <xdr:pic>
      <xdr:nvPicPr>
        <xdr:cNvPr id="0" name="image29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295400" cy="1343025"/>
    <xdr:pic>
      <xdr:nvPicPr>
        <xdr:cNvPr id="0" name="image9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295400" cy="1362075"/>
    <xdr:pic>
      <xdr:nvPicPr>
        <xdr:cNvPr id="0" name="image15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95400" cy="1295400"/>
    <xdr:pic>
      <xdr:nvPicPr>
        <xdr:cNvPr id="0" name="image46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295400" cy="1295400"/>
    <xdr:pic>
      <xdr:nvPicPr>
        <xdr:cNvPr id="0" name="image54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295400" cy="1028700"/>
    <xdr:pic>
      <xdr:nvPicPr>
        <xdr:cNvPr id="0" name="image28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95400" cy="1295400"/>
    <xdr:pic>
      <xdr:nvPicPr>
        <xdr:cNvPr id="0" name="image22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95400" cy="1295400"/>
    <xdr:pic>
      <xdr:nvPicPr>
        <xdr:cNvPr id="0" name="image37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295400" cy="1362075"/>
    <xdr:pic>
      <xdr:nvPicPr>
        <xdr:cNvPr id="0" name="image26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295400" cy="1362075"/>
    <xdr:pic>
      <xdr:nvPicPr>
        <xdr:cNvPr id="0" name="image36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295400" cy="1381125"/>
    <xdr:pic>
      <xdr:nvPicPr>
        <xdr:cNvPr id="0" name="image38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1009650</xdr:colOff>
      <xdr:row>39</xdr:row>
      <xdr:rowOff>66675</xdr:rowOff>
    </xdr:from>
    <xdr:ext cx="1066800" cy="1104900"/>
    <xdr:pic>
      <xdr:nvPicPr>
        <xdr:cNvPr id="0" name="image3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1009650</xdr:colOff>
      <xdr:row>40</xdr:row>
      <xdr:rowOff>38100</xdr:rowOff>
    </xdr:from>
    <xdr:ext cx="1066800" cy="1123950"/>
    <xdr:pic>
      <xdr:nvPicPr>
        <xdr:cNvPr id="0" name="image4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638175</xdr:colOff>
      <xdr:row>47</xdr:row>
      <xdr:rowOff>57150</xdr:rowOff>
    </xdr:from>
    <xdr:ext cx="6315075" cy="6143625"/>
    <xdr:pic>
      <xdr:nvPicPr>
        <xdr:cNvPr id="0" name="image45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14425" cy="1181100"/>
    <xdr:pic>
      <xdr:nvPicPr>
        <xdr:cNvPr id="0" name="image4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114425" cy="1114425"/>
    <xdr:pic>
      <xdr:nvPicPr>
        <xdr:cNvPr id="0" name="image39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14425" cy="1114425"/>
    <xdr:pic>
      <xdr:nvPicPr>
        <xdr:cNvPr id="0" name="image4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114425" cy="1143000"/>
    <xdr:pic>
      <xdr:nvPicPr>
        <xdr:cNvPr id="0" name="image2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114425" cy="1143000"/>
    <xdr:pic>
      <xdr:nvPicPr>
        <xdr:cNvPr id="0" name="image40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114425" cy="1143000"/>
    <xdr:pic>
      <xdr:nvPicPr>
        <xdr:cNvPr id="0" name="image59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114425" cy="1143000"/>
    <xdr:pic>
      <xdr:nvPicPr>
        <xdr:cNvPr id="0" name="image66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114425" cy="1114425"/>
    <xdr:pic>
      <xdr:nvPicPr>
        <xdr:cNvPr id="0" name="image68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114425" cy="1114425"/>
    <xdr:pic>
      <xdr:nvPicPr>
        <xdr:cNvPr id="0" name="image47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114425" cy="962025"/>
    <xdr:pic>
      <xdr:nvPicPr>
        <xdr:cNvPr id="0" name="image53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114425" cy="923925"/>
    <xdr:pic>
      <xdr:nvPicPr>
        <xdr:cNvPr id="0" name="image51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114425" cy="1114425"/>
    <xdr:pic>
      <xdr:nvPicPr>
        <xdr:cNvPr id="0" name="image41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114425" cy="1114425"/>
    <xdr:pic>
      <xdr:nvPicPr>
        <xdr:cNvPr id="0" name="image50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114425" cy="1181100"/>
    <xdr:pic>
      <xdr:nvPicPr>
        <xdr:cNvPr id="0" name="image67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114425" cy="876300"/>
    <xdr:pic>
      <xdr:nvPicPr>
        <xdr:cNvPr id="0" name="image55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114425" cy="1162050"/>
    <xdr:pic>
      <xdr:nvPicPr>
        <xdr:cNvPr id="0" name="image52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114425" cy="1000125"/>
    <xdr:pic>
      <xdr:nvPicPr>
        <xdr:cNvPr id="0" name="image48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114425" cy="971550"/>
    <xdr:pic>
      <xdr:nvPicPr>
        <xdr:cNvPr id="0" name="image60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114425" cy="1057275"/>
    <xdr:pic>
      <xdr:nvPicPr>
        <xdr:cNvPr id="0" name="image57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114425" cy="1114425"/>
    <xdr:pic>
      <xdr:nvPicPr>
        <xdr:cNvPr id="0" name="image64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114425" cy="1143000"/>
    <xdr:pic>
      <xdr:nvPicPr>
        <xdr:cNvPr id="0" name="image89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114425" cy="1143000"/>
    <xdr:pic>
      <xdr:nvPicPr>
        <xdr:cNvPr id="0" name="image56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114425" cy="1162050"/>
    <xdr:pic>
      <xdr:nvPicPr>
        <xdr:cNvPr id="0" name="image62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114425" cy="876300"/>
    <xdr:pic>
      <xdr:nvPicPr>
        <xdr:cNvPr id="0" name="image61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1114425" cy="1143000"/>
    <xdr:pic>
      <xdr:nvPicPr>
        <xdr:cNvPr id="0" name="image69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114425" cy="1181100"/>
    <xdr:pic>
      <xdr:nvPicPr>
        <xdr:cNvPr id="0" name="image73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1114425" cy="1181100"/>
    <xdr:pic>
      <xdr:nvPicPr>
        <xdr:cNvPr id="0" name="image85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114425" cy="1000125"/>
    <xdr:pic>
      <xdr:nvPicPr>
        <xdr:cNvPr id="0" name="image63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962025</xdr:colOff>
      <xdr:row>29</xdr:row>
      <xdr:rowOff>19050</xdr:rowOff>
    </xdr:from>
    <xdr:ext cx="5819775" cy="5410200"/>
    <xdr:pic>
      <xdr:nvPicPr>
        <xdr:cNvPr id="0" name="image58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000125" cy="1000125"/>
    <xdr:pic>
      <xdr:nvPicPr>
        <xdr:cNvPr id="0" name="image7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962025" cy="952500"/>
    <xdr:pic>
      <xdr:nvPicPr>
        <xdr:cNvPr id="0" name="image7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28700" cy="1028700"/>
    <xdr:pic>
      <xdr:nvPicPr>
        <xdr:cNvPr id="0" name="image8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009650" cy="1000125"/>
    <xdr:pic>
      <xdr:nvPicPr>
        <xdr:cNvPr id="0" name="image116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028700" cy="1057275"/>
    <xdr:pic>
      <xdr:nvPicPr>
        <xdr:cNvPr id="0" name="image70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028700" cy="1019175"/>
    <xdr:pic>
      <xdr:nvPicPr>
        <xdr:cNvPr id="0" name="image82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028700" cy="1028700"/>
    <xdr:pic>
      <xdr:nvPicPr>
        <xdr:cNvPr id="0" name="image76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28700" cy="1028700"/>
    <xdr:pic>
      <xdr:nvPicPr>
        <xdr:cNvPr id="0" name="image9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028700" cy="1019175"/>
    <xdr:pic>
      <xdr:nvPicPr>
        <xdr:cNvPr id="0" name="image74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028700" cy="1019175"/>
    <xdr:pic>
      <xdr:nvPicPr>
        <xdr:cNvPr id="0" name="image75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028700" cy="1038225"/>
    <xdr:pic>
      <xdr:nvPicPr>
        <xdr:cNvPr id="0" name="image105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028700" cy="1019175"/>
    <xdr:pic>
      <xdr:nvPicPr>
        <xdr:cNvPr id="0" name="image65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028700" cy="1019175"/>
    <xdr:pic>
      <xdr:nvPicPr>
        <xdr:cNvPr id="0" name="image78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028700" cy="1019175"/>
    <xdr:pic>
      <xdr:nvPicPr>
        <xdr:cNvPr id="0" name="image79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028700" cy="1019175"/>
    <xdr:pic>
      <xdr:nvPicPr>
        <xdr:cNvPr id="0" name="image90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028700" cy="1028700"/>
    <xdr:pic>
      <xdr:nvPicPr>
        <xdr:cNvPr id="0" name="image98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028700" cy="666750"/>
    <xdr:pic>
      <xdr:nvPicPr>
        <xdr:cNvPr id="0" name="image81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809625" cy="1095375"/>
    <xdr:pic>
      <xdr:nvPicPr>
        <xdr:cNvPr id="0" name="image92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028700" cy="590550"/>
    <xdr:pic>
      <xdr:nvPicPr>
        <xdr:cNvPr id="0" name="image72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4</xdr:row>
      <xdr:rowOff>0</xdr:rowOff>
    </xdr:from>
    <xdr:ext cx="1114425" cy="1162050"/>
    <xdr:pic>
      <xdr:nvPicPr>
        <xdr:cNvPr id="0" name="image9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14425" cy="1143000"/>
    <xdr:pic>
      <xdr:nvPicPr>
        <xdr:cNvPr id="0" name="image8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114425" cy="1181100"/>
    <xdr:pic>
      <xdr:nvPicPr>
        <xdr:cNvPr id="0" name="image80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14425" cy="1162050"/>
    <xdr:pic>
      <xdr:nvPicPr>
        <xdr:cNvPr id="0" name="image8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114425" cy="1143000"/>
    <xdr:pic>
      <xdr:nvPicPr>
        <xdr:cNvPr id="0" name="image8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114425" cy="762000"/>
    <xdr:pic>
      <xdr:nvPicPr>
        <xdr:cNvPr id="0" name="image11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114425" cy="1171575"/>
    <xdr:pic>
      <xdr:nvPicPr>
        <xdr:cNvPr id="0" name="image8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114425" cy="1162050"/>
    <xdr:pic>
      <xdr:nvPicPr>
        <xdr:cNvPr id="0" name="image95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114425" cy="1181100"/>
    <xdr:pic>
      <xdr:nvPicPr>
        <xdr:cNvPr id="0" name="image128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114425" cy="1162050"/>
    <xdr:pic>
      <xdr:nvPicPr>
        <xdr:cNvPr id="0" name="image110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114425" cy="1123950"/>
    <xdr:pic>
      <xdr:nvPicPr>
        <xdr:cNvPr id="0" name="image10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114425" cy="1162050"/>
    <xdr:pic>
      <xdr:nvPicPr>
        <xdr:cNvPr id="0" name="image101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114425" cy="762000"/>
    <xdr:pic>
      <xdr:nvPicPr>
        <xdr:cNvPr id="0" name="image111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114425" cy="790575"/>
    <xdr:pic>
      <xdr:nvPicPr>
        <xdr:cNvPr id="0" name="image99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114425" cy="762000"/>
    <xdr:pic>
      <xdr:nvPicPr>
        <xdr:cNvPr id="0" name="image94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114425" cy="762000"/>
    <xdr:pic>
      <xdr:nvPicPr>
        <xdr:cNvPr id="0" name="image96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114425" cy="1114425"/>
    <xdr:pic>
      <xdr:nvPicPr>
        <xdr:cNvPr id="0" name="image97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114425" cy="1162050"/>
    <xdr:pic>
      <xdr:nvPicPr>
        <xdr:cNvPr id="0" name="image119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114425" cy="1162050"/>
    <xdr:pic>
      <xdr:nvPicPr>
        <xdr:cNvPr id="0" name="image107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114425" cy="1143000"/>
    <xdr:pic>
      <xdr:nvPicPr>
        <xdr:cNvPr id="0" name="image114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114425" cy="733425"/>
    <xdr:pic>
      <xdr:nvPicPr>
        <xdr:cNvPr id="0" name="image166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114425" cy="1162050"/>
    <xdr:pic>
      <xdr:nvPicPr>
        <xdr:cNvPr id="0" name="image120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114425" cy="1114425"/>
    <xdr:pic>
      <xdr:nvPicPr>
        <xdr:cNvPr id="0" name="image123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114425" cy="1114425"/>
    <xdr:pic>
      <xdr:nvPicPr>
        <xdr:cNvPr id="0" name="image109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114425" cy="1114425"/>
    <xdr:pic>
      <xdr:nvPicPr>
        <xdr:cNvPr id="0" name="image104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114425" cy="1114425"/>
    <xdr:pic>
      <xdr:nvPicPr>
        <xdr:cNvPr id="0" name="image102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114425" cy="1114425"/>
    <xdr:pic>
      <xdr:nvPicPr>
        <xdr:cNvPr id="0" name="image108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114425" cy="1114425"/>
    <xdr:pic>
      <xdr:nvPicPr>
        <xdr:cNvPr id="0" name="image103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114425" cy="1162050"/>
    <xdr:pic>
      <xdr:nvPicPr>
        <xdr:cNvPr id="0" name="image106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114425" cy="1114425"/>
    <xdr:pic>
      <xdr:nvPicPr>
        <xdr:cNvPr id="0" name="image115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790575</xdr:colOff>
      <xdr:row>18</xdr:row>
      <xdr:rowOff>38100</xdr:rowOff>
    </xdr:from>
    <xdr:ext cx="981075" cy="1047750"/>
    <xdr:pic>
      <xdr:nvPicPr>
        <xdr:cNvPr id="0" name="image118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18</xdr:row>
      <xdr:rowOff>1143000</xdr:rowOff>
    </xdr:from>
    <xdr:ext cx="981075" cy="1133475"/>
    <xdr:pic>
      <xdr:nvPicPr>
        <xdr:cNvPr id="0" name="image14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923925" cy="942975"/>
    <xdr:pic>
      <xdr:nvPicPr>
        <xdr:cNvPr id="0" name="image11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028700" cy="1009650"/>
    <xdr:pic>
      <xdr:nvPicPr>
        <xdr:cNvPr id="0" name="image12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28700" cy="1009650"/>
    <xdr:pic>
      <xdr:nvPicPr>
        <xdr:cNvPr id="0" name="image14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028700" cy="1009650"/>
    <xdr:pic>
      <xdr:nvPicPr>
        <xdr:cNvPr id="0" name="image133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028700" cy="1028700"/>
    <xdr:pic>
      <xdr:nvPicPr>
        <xdr:cNvPr id="0" name="image121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028700" cy="1028700"/>
    <xdr:pic>
      <xdr:nvPicPr>
        <xdr:cNvPr id="0" name="image12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028700" cy="1028700"/>
    <xdr:pic>
      <xdr:nvPicPr>
        <xdr:cNvPr id="0" name="image126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28700" cy="1009650"/>
    <xdr:pic>
      <xdr:nvPicPr>
        <xdr:cNvPr id="0" name="image139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028700" cy="1028700"/>
    <xdr:pic>
      <xdr:nvPicPr>
        <xdr:cNvPr id="0" name="image140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028700" cy="1028700"/>
    <xdr:pic>
      <xdr:nvPicPr>
        <xdr:cNvPr id="0" name="image117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028700" cy="1009650"/>
    <xdr:pic>
      <xdr:nvPicPr>
        <xdr:cNvPr id="0" name="image122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028700" cy="1028700"/>
    <xdr:pic>
      <xdr:nvPicPr>
        <xdr:cNvPr id="0" name="image141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5</xdr:row>
      <xdr:rowOff>76200</xdr:rowOff>
    </xdr:from>
    <xdr:ext cx="1114425" cy="1095375"/>
    <xdr:pic>
      <xdr:nvPicPr>
        <xdr:cNvPr id="0" name="image130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25</xdr:row>
      <xdr:rowOff>47625</xdr:rowOff>
    </xdr:from>
    <xdr:ext cx="1057275" cy="1114425"/>
    <xdr:pic>
      <xdr:nvPicPr>
        <xdr:cNvPr id="0" name="image15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10</xdr:row>
      <xdr:rowOff>104775</xdr:rowOff>
    </xdr:from>
    <xdr:ext cx="1066800" cy="1104900"/>
    <xdr:pic>
      <xdr:nvPicPr>
        <xdr:cNvPr id="0" name="image15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6</xdr:row>
      <xdr:rowOff>38100</xdr:rowOff>
    </xdr:from>
    <xdr:ext cx="1066800" cy="1104900"/>
    <xdr:pic>
      <xdr:nvPicPr>
        <xdr:cNvPr id="0" name="image137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15</xdr:row>
      <xdr:rowOff>47625</xdr:rowOff>
    </xdr:from>
    <xdr:ext cx="1066800" cy="1123950"/>
    <xdr:pic>
      <xdr:nvPicPr>
        <xdr:cNvPr id="0" name="image136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</xdr:row>
      <xdr:rowOff>104775</xdr:rowOff>
    </xdr:from>
    <xdr:ext cx="1057275" cy="1095375"/>
    <xdr:pic>
      <xdr:nvPicPr>
        <xdr:cNvPr id="0" name="image13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266825" cy="1266825"/>
    <xdr:pic>
      <xdr:nvPicPr>
        <xdr:cNvPr id="0" name="image134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162050" cy="1266825"/>
    <xdr:pic>
      <xdr:nvPicPr>
        <xdr:cNvPr id="0" name="image125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123950" cy="1266825"/>
    <xdr:pic>
      <xdr:nvPicPr>
        <xdr:cNvPr id="0" name="image150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09675" cy="1266825"/>
    <xdr:pic>
      <xdr:nvPicPr>
        <xdr:cNvPr id="0" name="image143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09675" cy="1266825"/>
    <xdr:pic>
      <xdr:nvPicPr>
        <xdr:cNvPr id="0" name="image148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181100" cy="1266825"/>
    <xdr:pic>
      <xdr:nvPicPr>
        <xdr:cNvPr id="0" name="image132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162050" cy="1266825"/>
    <xdr:pic>
      <xdr:nvPicPr>
        <xdr:cNvPr id="0" name="image129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266825" cy="1266825"/>
    <xdr:pic>
      <xdr:nvPicPr>
        <xdr:cNvPr id="0" name="image146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209675" cy="1266825"/>
    <xdr:pic>
      <xdr:nvPicPr>
        <xdr:cNvPr id="0" name="image189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162050" cy="1266825"/>
    <xdr:pic>
      <xdr:nvPicPr>
        <xdr:cNvPr id="0" name="image135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209675" cy="1266825"/>
    <xdr:pic>
      <xdr:nvPicPr>
        <xdr:cNvPr id="0" name="image138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209675" cy="1266825"/>
    <xdr:pic>
      <xdr:nvPicPr>
        <xdr:cNvPr id="0" name="image151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190625" cy="1266825"/>
    <xdr:pic>
      <xdr:nvPicPr>
        <xdr:cNvPr id="0" name="image157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209675" cy="1266825"/>
    <xdr:pic>
      <xdr:nvPicPr>
        <xdr:cNvPr id="0" name="image147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09675" cy="1266825"/>
    <xdr:pic>
      <xdr:nvPicPr>
        <xdr:cNvPr id="0" name="image149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266825" cy="1266825"/>
    <xdr:pic>
      <xdr:nvPicPr>
        <xdr:cNvPr id="0" name="image152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66825" cy="1266825"/>
    <xdr:pic>
      <xdr:nvPicPr>
        <xdr:cNvPr id="0" name="image160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66FF"/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0.43"/>
    <col customWidth="1" min="3" max="3" width="8.14"/>
    <col customWidth="1" min="4" max="20" width="9.14"/>
    <col customWidth="1" min="21" max="21" width="12.14"/>
    <col customWidth="1" min="22" max="22" width="7.14"/>
    <col customWidth="1" min="23" max="23" width="24.86"/>
  </cols>
  <sheetData>
    <row r="1">
      <c r="B1" s="1"/>
      <c r="T1" s="2"/>
      <c r="U1" s="3"/>
    </row>
    <row r="2">
      <c r="B2" s="1"/>
      <c r="T2" s="2"/>
      <c r="U2" s="3"/>
    </row>
    <row r="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</row>
    <row r="4"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>
      <c r="B5" s="9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ht="18.0" customHeight="1">
      <c r="B6" s="1"/>
      <c r="D6" s="11"/>
      <c r="E6" s="11"/>
      <c r="F6" s="11"/>
      <c r="G6" s="12"/>
      <c r="H6" s="11"/>
      <c r="I6" s="11"/>
      <c r="J6" s="11"/>
      <c r="K6" s="11"/>
      <c r="L6" s="11"/>
      <c r="M6" s="11"/>
      <c r="N6" s="11"/>
      <c r="O6" s="11"/>
      <c r="P6" s="11"/>
      <c r="Q6" s="11"/>
      <c r="R6" s="13" t="s">
        <v>2</v>
      </c>
      <c r="S6" s="13" t="s">
        <v>3</v>
      </c>
      <c r="T6" s="14" t="s">
        <v>4</v>
      </c>
      <c r="U6" s="14"/>
      <c r="W6" s="15" t="s">
        <v>5</v>
      </c>
    </row>
    <row r="7">
      <c r="B7" s="16" t="s">
        <v>6</v>
      </c>
      <c r="D7" s="17">
        <f>ECLIPSE!G13</f>
        <v>0</v>
      </c>
      <c r="E7" s="18">
        <f>ECLIPSE!H13</f>
        <v>0</v>
      </c>
      <c r="F7" s="19">
        <f>ECLIPSE!I13</f>
        <v>0</v>
      </c>
      <c r="G7" s="20">
        <f>ECLIPSE!J13</f>
        <v>0</v>
      </c>
      <c r="H7" s="21">
        <f>ECLIPSE!K13</f>
        <v>0</v>
      </c>
      <c r="I7" s="22">
        <f>ECLIPSE!L13</f>
        <v>0</v>
      </c>
      <c r="J7" s="23">
        <f>ECLIPSE!M13</f>
        <v>0</v>
      </c>
      <c r="K7" s="24">
        <f>ECLIPSE!N13</f>
        <v>0</v>
      </c>
      <c r="L7" s="25">
        <f>ECLIPSE!O13</f>
        <v>0</v>
      </c>
      <c r="M7" s="26">
        <f>ECLIPSE!P13</f>
        <v>0</v>
      </c>
      <c r="N7" s="27">
        <f>ECLIPSE!Q13</f>
        <v>0</v>
      </c>
      <c r="O7" s="28">
        <f>ECLIPSE!R13</f>
        <v>0</v>
      </c>
      <c r="P7" s="29">
        <f>ECLIPSE!S13</f>
        <v>0</v>
      </c>
      <c r="Q7" s="30">
        <f>ECLIPSE!T13</f>
        <v>0</v>
      </c>
      <c r="R7" s="31">
        <f>ECLIPSE!U13</f>
        <v>0</v>
      </c>
      <c r="S7" s="31">
        <f>ECLIPSE!V13</f>
        <v>0</v>
      </c>
      <c r="T7" s="32">
        <f>ECLIPSE!W13</f>
        <v>0</v>
      </c>
      <c r="U7" s="32">
        <f>ECLIPSE!X13</f>
        <v>0</v>
      </c>
    </row>
    <row r="8">
      <c r="B8" s="1"/>
      <c r="C8" s="33"/>
      <c r="D8" s="11"/>
      <c r="E8" s="11"/>
      <c r="F8" s="11"/>
      <c r="G8" s="12"/>
      <c r="H8" s="11"/>
      <c r="I8" s="11"/>
      <c r="J8" s="11"/>
      <c r="K8" s="11"/>
      <c r="L8" s="11"/>
      <c r="M8" s="11"/>
      <c r="N8" s="11"/>
      <c r="O8" s="11"/>
      <c r="P8" s="11"/>
      <c r="Q8" s="12"/>
      <c r="R8" s="11"/>
      <c r="S8" s="13"/>
      <c r="T8" s="14"/>
      <c r="U8" s="14"/>
    </row>
    <row r="9">
      <c r="B9" s="16" t="s">
        <v>7</v>
      </c>
      <c r="D9" s="17">
        <f>ECLIPSE!G29</f>
        <v>0</v>
      </c>
      <c r="E9" s="18">
        <f>ECLIPSE!H29</f>
        <v>0</v>
      </c>
      <c r="F9" s="19">
        <f>ECLIPSE!I29</f>
        <v>0</v>
      </c>
      <c r="G9" s="20">
        <f>ECLIPSE!J29</f>
        <v>0</v>
      </c>
      <c r="H9" s="21">
        <f>ECLIPSE!K29</f>
        <v>0</v>
      </c>
      <c r="I9" s="22">
        <f>ECLIPSE!L29</f>
        <v>0</v>
      </c>
      <c r="J9" s="23">
        <f>ECLIPSE!M29</f>
        <v>0</v>
      </c>
      <c r="K9" s="24">
        <f>ECLIPSE!N29</f>
        <v>0</v>
      </c>
      <c r="L9" s="25">
        <f>ECLIPSE!O29</f>
        <v>0</v>
      </c>
      <c r="M9" s="26">
        <f>ECLIPSE!P29</f>
        <v>0</v>
      </c>
      <c r="N9" s="27">
        <f>ECLIPSE!Q29</f>
        <v>0</v>
      </c>
      <c r="O9" s="28">
        <f>ECLIPSE!R29</f>
        <v>0</v>
      </c>
      <c r="P9" s="29">
        <f>ECLIPSE!S29</f>
        <v>0</v>
      </c>
      <c r="Q9" s="30">
        <f>ECLIPSE!T29</f>
        <v>0</v>
      </c>
      <c r="R9" s="31">
        <f>ECLIPSE!U29</f>
        <v>0</v>
      </c>
      <c r="S9" s="31">
        <f>ECLIPSE!V29</f>
        <v>0</v>
      </c>
      <c r="T9" s="32">
        <f>ECLIPSE!W29</f>
        <v>0</v>
      </c>
      <c r="U9" s="32">
        <f>ECLIPSE!X29</f>
        <v>0</v>
      </c>
      <c r="W9" s="34" t="s">
        <v>8</v>
      </c>
    </row>
    <row r="10">
      <c r="B10" s="1"/>
      <c r="C10" s="33"/>
      <c r="D10" s="11"/>
      <c r="E10" s="11"/>
      <c r="F10" s="11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1"/>
      <c r="S10" s="13"/>
      <c r="T10" s="14"/>
      <c r="U10" s="14"/>
      <c r="W10" s="35" t="s">
        <v>9</v>
      </c>
    </row>
    <row r="11">
      <c r="B11" s="16" t="s">
        <v>10</v>
      </c>
      <c r="C11" s="33"/>
      <c r="D11" s="17">
        <f>ECLIPSE!G43</f>
        <v>0</v>
      </c>
      <c r="E11" s="18">
        <f>ECLIPSE!H43</f>
        <v>0</v>
      </c>
      <c r="F11" s="19">
        <f>ECLIPSE!I43</f>
        <v>0</v>
      </c>
      <c r="G11" s="20">
        <f>ECLIPSE!J43</f>
        <v>0</v>
      </c>
      <c r="H11" s="21">
        <f>ECLIPSE!K43</f>
        <v>0</v>
      </c>
      <c r="I11" s="22">
        <f>ECLIPSE!L43</f>
        <v>0</v>
      </c>
      <c r="J11" s="23">
        <f>ECLIPSE!M43</f>
        <v>0</v>
      </c>
      <c r="K11" s="24">
        <f>ECLIPSE!N43</f>
        <v>0</v>
      </c>
      <c r="L11" s="25">
        <f>ECLIPSE!O43</f>
        <v>0</v>
      </c>
      <c r="M11" s="26">
        <f>ECLIPSE!P43</f>
        <v>0</v>
      </c>
      <c r="N11" s="27">
        <f>ECLIPSE!Q43</f>
        <v>0</v>
      </c>
      <c r="O11" s="28">
        <f>ECLIPSE!R43</f>
        <v>0</v>
      </c>
      <c r="P11" s="29">
        <f>ECLIPSE!S43</f>
        <v>0</v>
      </c>
      <c r="Q11" s="30">
        <f>ECLIPSE!T43</f>
        <v>0</v>
      </c>
      <c r="R11" s="31">
        <f>ECLIPSE!U43</f>
        <v>0</v>
      </c>
      <c r="S11" s="31">
        <f>ECLIPSE!V43</f>
        <v>0</v>
      </c>
      <c r="T11" s="32">
        <f>ECLIPSE!W43</f>
        <v>0</v>
      </c>
      <c r="U11" s="32">
        <f>ECLIPSE!X43</f>
        <v>0</v>
      </c>
      <c r="W11" s="36" t="s">
        <v>11</v>
      </c>
    </row>
    <row r="12">
      <c r="B12" s="1"/>
      <c r="T12" s="2"/>
      <c r="U12" s="2"/>
      <c r="W12" s="37" t="s">
        <v>12</v>
      </c>
    </row>
    <row r="13">
      <c r="B13" s="38" t="s">
        <v>13</v>
      </c>
      <c r="C13" s="33"/>
      <c r="D13" s="17">
        <f>TERROR!G19</f>
        <v>0</v>
      </c>
      <c r="E13" s="18">
        <f>TERROR!H19</f>
        <v>0</v>
      </c>
      <c r="F13" s="19">
        <f>TERROR!I19</f>
        <v>0</v>
      </c>
      <c r="G13" s="20">
        <f>TERROR!J19</f>
        <v>0</v>
      </c>
      <c r="H13" s="21">
        <f>TERROR!K19</f>
        <v>0</v>
      </c>
      <c r="I13" s="22">
        <f>TERROR!L19</f>
        <v>0</v>
      </c>
      <c r="J13" s="23">
        <f>TERROR!M19</f>
        <v>0</v>
      </c>
      <c r="K13" s="24">
        <f>TERROR!N19</f>
        <v>0</v>
      </c>
      <c r="L13" s="25">
        <f>TERROR!O19</f>
        <v>0</v>
      </c>
      <c r="M13" s="26">
        <f>TERROR!P19</f>
        <v>0</v>
      </c>
      <c r="N13" s="27">
        <f>TERROR!Q19</f>
        <v>0</v>
      </c>
      <c r="O13" s="28">
        <f>TERROR!R19</f>
        <v>0</v>
      </c>
      <c r="P13" s="29">
        <f>TERROR!S19</f>
        <v>0</v>
      </c>
      <c r="Q13" s="30">
        <f>TERROR!T19</f>
        <v>0</v>
      </c>
      <c r="R13" s="31">
        <f>TERROR!U19</f>
        <v>0</v>
      </c>
      <c r="S13" s="31">
        <f>TERROR!V19</f>
        <v>0</v>
      </c>
      <c r="T13" s="32">
        <f>TERROR!W19</f>
        <v>0</v>
      </c>
      <c r="U13" s="32">
        <f>TERROR!X19</f>
        <v>0</v>
      </c>
      <c r="W13" s="39" t="s">
        <v>14</v>
      </c>
    </row>
    <row r="14">
      <c r="B14" s="1"/>
      <c r="C14" s="33"/>
      <c r="D14" s="11"/>
      <c r="E14" s="11"/>
      <c r="F14" s="11"/>
      <c r="G14" s="11"/>
      <c r="H14" s="11"/>
      <c r="I14" s="11"/>
      <c r="J14" s="11"/>
      <c r="K14" s="11"/>
      <c r="L14" s="40"/>
      <c r="M14" s="11"/>
      <c r="N14" s="11"/>
      <c r="O14" s="11"/>
      <c r="P14" s="11"/>
      <c r="Q14" s="12"/>
      <c r="R14" s="11"/>
      <c r="S14" s="13"/>
      <c r="T14" s="14"/>
      <c r="U14" s="14"/>
      <c r="W14" s="41" t="s">
        <v>15</v>
      </c>
    </row>
    <row r="15">
      <c r="B15" s="42" t="s">
        <v>16</v>
      </c>
      <c r="C15" s="33"/>
      <c r="D15" s="43">
        <f>'FANGS DT'!G21</f>
        <v>0</v>
      </c>
      <c r="E15" s="44">
        <f>'FANGS DT'!H21</f>
        <v>0</v>
      </c>
      <c r="F15" s="45">
        <f>'FANGS DT'!I21</f>
        <v>0</v>
      </c>
      <c r="G15" s="46">
        <f>'FANGS DT'!J21</f>
        <v>0</v>
      </c>
      <c r="H15" s="47">
        <f>'FANGS DT'!K21</f>
        <v>0</v>
      </c>
      <c r="I15" s="48">
        <f>'FANGS DT'!L21</f>
        <v>0</v>
      </c>
      <c r="J15" s="49">
        <f>'FANGS DT'!M21</f>
        <v>0</v>
      </c>
      <c r="K15" s="50">
        <f>'FANGS DT'!N21</f>
        <v>0</v>
      </c>
      <c r="L15" s="51">
        <f>'FANGS DT'!O21</f>
        <v>0</v>
      </c>
      <c r="M15" s="52">
        <f>'FANGS DT'!P21</f>
        <v>0</v>
      </c>
      <c r="N15" s="53">
        <f>'FANGS DT'!Q21</f>
        <v>0</v>
      </c>
      <c r="O15" s="54">
        <f>'FANGS DT'!R21</f>
        <v>0</v>
      </c>
      <c r="P15" s="55">
        <f>'FANGS DT'!S21</f>
        <v>0</v>
      </c>
      <c r="Q15" s="56">
        <f>'FANGS DT'!T21</f>
        <v>0</v>
      </c>
      <c r="R15" s="57">
        <f>'FANGS DT'!U21</f>
        <v>0</v>
      </c>
      <c r="S15" s="57">
        <f>'FANGS DT'!V21</f>
        <v>0</v>
      </c>
      <c r="T15" s="58">
        <f>'FANGS DT'!W21</f>
        <v>0</v>
      </c>
      <c r="U15" s="32">
        <f>'FANGS DT'!X21</f>
        <v>0</v>
      </c>
      <c r="W15" s="59" t="s">
        <v>17</v>
      </c>
    </row>
    <row r="16">
      <c r="B16" s="60"/>
      <c r="C16" s="33"/>
      <c r="D16" s="61"/>
      <c r="E16" s="61"/>
      <c r="F16" s="61"/>
      <c r="G16" s="62"/>
      <c r="H16" s="61"/>
      <c r="I16" s="61"/>
      <c r="J16" s="61"/>
      <c r="K16" s="61"/>
      <c r="L16" s="61"/>
      <c r="M16" s="61"/>
      <c r="N16" s="61"/>
      <c r="O16" s="61"/>
      <c r="P16" s="61"/>
      <c r="Q16" s="62"/>
      <c r="R16" s="11"/>
      <c r="S16" s="13"/>
      <c r="T16" s="14"/>
      <c r="U16" s="32"/>
      <c r="W16" s="63" t="s">
        <v>18</v>
      </c>
    </row>
    <row r="17">
      <c r="B17" s="64" t="s">
        <v>19</v>
      </c>
      <c r="C17" s="33"/>
      <c r="D17" s="43">
        <f>'COMMAS DT'!G17</f>
        <v>0</v>
      </c>
      <c r="E17" s="44">
        <f>'COMMAS DT'!H17</f>
        <v>0</v>
      </c>
      <c r="F17" s="45">
        <f>'COMMAS DT'!I17</f>
        <v>0</v>
      </c>
      <c r="G17" s="46">
        <f>'COMMAS DT'!J17</f>
        <v>0</v>
      </c>
      <c r="H17" s="47">
        <f>'COMMAS DT'!K17</f>
        <v>0</v>
      </c>
      <c r="I17" s="48">
        <f>'COMMAS DT'!L17</f>
        <v>0</v>
      </c>
      <c r="J17" s="49">
        <f>'COMMAS DT'!M17</f>
        <v>0</v>
      </c>
      <c r="K17" s="50">
        <f>'COMMAS DT'!N17</f>
        <v>0</v>
      </c>
      <c r="L17" s="51">
        <f>'COMMAS DT'!O17</f>
        <v>0</v>
      </c>
      <c r="M17" s="52">
        <f>'COMMAS DT'!P17</f>
        <v>0</v>
      </c>
      <c r="N17" s="53">
        <f>'COMMAS DT'!Q17</f>
        <v>0</v>
      </c>
      <c r="O17" s="54">
        <f>'COMMAS DT'!R17</f>
        <v>0</v>
      </c>
      <c r="P17" s="55">
        <f>'COMMAS DT'!S17</f>
        <v>0</v>
      </c>
      <c r="Q17" s="56">
        <f>'COMMAS DT'!T17</f>
        <v>0</v>
      </c>
      <c r="R17" s="57">
        <f>'COMMAS DT'!U17</f>
        <v>0</v>
      </c>
      <c r="S17" s="57">
        <f>'COMMAS DT'!V17</f>
        <v>0</v>
      </c>
      <c r="T17" s="58">
        <f>'COMMAS DT'!W17</f>
        <v>0</v>
      </c>
      <c r="U17" s="32">
        <f>'COMMAS DT'!X17</f>
        <v>0</v>
      </c>
      <c r="W17" s="65" t="s">
        <v>20</v>
      </c>
    </row>
    <row r="18">
      <c r="B18" s="1"/>
      <c r="C18" s="33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1"/>
      <c r="S18" s="13"/>
      <c r="T18" s="14"/>
      <c r="U18" s="32"/>
      <c r="W18" s="66" t="s">
        <v>21</v>
      </c>
    </row>
    <row r="19">
      <c r="B19" s="64" t="s">
        <v>22</v>
      </c>
      <c r="C19" s="33"/>
      <c r="D19" s="43">
        <f>'COMMAS DT'!G33</f>
        <v>0</v>
      </c>
      <c r="E19" s="44">
        <f>'COMMAS DT'!H33</f>
        <v>0</v>
      </c>
      <c r="F19" s="45">
        <f>'COMMAS DT'!I33</f>
        <v>0</v>
      </c>
      <c r="G19" s="46">
        <f>'COMMAS DT'!J33</f>
        <v>0</v>
      </c>
      <c r="H19" s="47">
        <f>'COMMAS DT'!K33</f>
        <v>0</v>
      </c>
      <c r="I19" s="48">
        <f>'COMMAS DT'!L33</f>
        <v>0</v>
      </c>
      <c r="J19" s="49">
        <f>'COMMAS DT'!M33</f>
        <v>0</v>
      </c>
      <c r="K19" s="50">
        <f>'COMMAS DT'!N33</f>
        <v>0</v>
      </c>
      <c r="L19" s="51">
        <f>'COMMAS DT'!O33</f>
        <v>0</v>
      </c>
      <c r="M19" s="52">
        <f>'COMMAS DT'!P33</f>
        <v>0</v>
      </c>
      <c r="N19" s="53">
        <f>'COMMAS DT'!Q33</f>
        <v>0</v>
      </c>
      <c r="O19" s="54">
        <f>'COMMAS DT'!R33</f>
        <v>0</v>
      </c>
      <c r="P19" s="55">
        <f>'COMMAS DT'!S33</f>
        <v>0</v>
      </c>
      <c r="Q19" s="56">
        <f>'COMMAS DT'!T33</f>
        <v>0</v>
      </c>
      <c r="R19" s="57">
        <f>'COMMAS DT'!U33</f>
        <v>0</v>
      </c>
      <c r="S19" s="57">
        <f>'COMMAS DT'!V33</f>
        <v>0</v>
      </c>
      <c r="T19" s="58">
        <f>'COMMAS DT'!W33</f>
        <v>0</v>
      </c>
      <c r="U19" s="32">
        <f>'COMMAS DT'!X33</f>
        <v>0</v>
      </c>
      <c r="W19" s="67" t="s">
        <v>23</v>
      </c>
    </row>
    <row r="20" ht="15.75" customHeight="1">
      <c r="T20" s="2"/>
      <c r="U20" s="2"/>
      <c r="W20" s="68"/>
    </row>
    <row r="21" ht="15.75" customHeight="1">
      <c r="B21" s="42" t="s">
        <v>24</v>
      </c>
      <c r="D21" s="17">
        <f>DRIFTS!G35</f>
        <v>0</v>
      </c>
      <c r="E21" s="18">
        <f>DRIFTS!H35</f>
        <v>0</v>
      </c>
      <c r="F21" s="19">
        <f>DRIFTS!I35</f>
        <v>0</v>
      </c>
      <c r="G21" s="20">
        <f>DRIFTS!J35</f>
        <v>0</v>
      </c>
      <c r="H21" s="21">
        <f>DRIFTS!K35</f>
        <v>0</v>
      </c>
      <c r="I21" s="22">
        <f>DRIFTS!L35</f>
        <v>0</v>
      </c>
      <c r="J21" s="23">
        <f>DRIFTS!M35</f>
        <v>0</v>
      </c>
      <c r="K21" s="24">
        <f>DRIFTS!N35</f>
        <v>0</v>
      </c>
      <c r="L21" s="25">
        <f>DRIFTS!O35</f>
        <v>0</v>
      </c>
      <c r="M21" s="26">
        <f>DRIFTS!P35</f>
        <v>0</v>
      </c>
      <c r="N21" s="27">
        <f>DRIFTS!Q35</f>
        <v>0</v>
      </c>
      <c r="O21" s="28">
        <f>DRIFTS!R35</f>
        <v>0</v>
      </c>
      <c r="P21" s="29">
        <f>DRIFTS!S35</f>
        <v>0</v>
      </c>
      <c r="Q21" s="30">
        <f>DRIFTS!T35</f>
        <v>0</v>
      </c>
      <c r="R21" s="31">
        <f>DRIFTS!U35</f>
        <v>0</v>
      </c>
      <c r="S21" s="31">
        <f>DRIFTS!V35</f>
        <v>0</v>
      </c>
      <c r="T21" s="32">
        <f>DRIFTS!W35</f>
        <v>0</v>
      </c>
      <c r="U21" s="32">
        <f>DRIFTS!X35</f>
        <v>0</v>
      </c>
      <c r="W21" s="68" t="s">
        <v>25</v>
      </c>
    </row>
    <row r="22" ht="15.75" customHeight="1">
      <c r="B22" s="1"/>
      <c r="C22" s="33"/>
      <c r="D22" s="11"/>
      <c r="E22" s="11"/>
      <c r="F22" s="11"/>
      <c r="G22" s="12"/>
      <c r="H22" s="11"/>
      <c r="I22" s="11"/>
      <c r="J22" s="11"/>
      <c r="K22" s="11"/>
      <c r="L22" s="11"/>
      <c r="M22" s="11"/>
      <c r="N22" s="11"/>
      <c r="O22" s="11"/>
      <c r="P22" s="11"/>
      <c r="Q22" s="12"/>
      <c r="R22" s="11"/>
      <c r="S22" s="13"/>
      <c r="T22" s="14"/>
      <c r="U22" s="14"/>
    </row>
    <row r="23" ht="15.75" customHeight="1">
      <c r="B23" s="69" t="s">
        <v>26</v>
      </c>
      <c r="D23" s="17">
        <f>LOAVES!G29</f>
        <v>0</v>
      </c>
      <c r="E23" s="18">
        <f>LOAVES!H29</f>
        <v>0</v>
      </c>
      <c r="F23" s="19">
        <f>LOAVES!I29</f>
        <v>0</v>
      </c>
      <c r="G23" s="20">
        <f>LOAVES!J29</f>
        <v>0</v>
      </c>
      <c r="H23" s="21">
        <f>LOAVES!K29</f>
        <v>0</v>
      </c>
      <c r="I23" s="22">
        <f>LOAVES!L29</f>
        <v>0</v>
      </c>
      <c r="J23" s="23">
        <f>LOAVES!M29</f>
        <v>0</v>
      </c>
      <c r="K23" s="24">
        <f>LOAVES!N29</f>
        <v>0</v>
      </c>
      <c r="L23" s="25">
        <f>LOAVES!O29</f>
        <v>0</v>
      </c>
      <c r="M23" s="26">
        <f>LOAVES!P29</f>
        <v>0</v>
      </c>
      <c r="N23" s="27">
        <f>LOAVES!Q29</f>
        <v>0</v>
      </c>
      <c r="O23" s="28">
        <f>LOAVES!R29</f>
        <v>0</v>
      </c>
      <c r="P23" s="29">
        <f>LOAVES!S29</f>
        <v>0</v>
      </c>
      <c r="Q23" s="30">
        <f>LOAVES!T29</f>
        <v>0</v>
      </c>
      <c r="R23" s="31">
        <f>LOAVES!U29</f>
        <v>0</v>
      </c>
      <c r="S23" s="31">
        <f>LOAVES!V29</f>
        <v>0</v>
      </c>
      <c r="T23" s="32">
        <f>LOAVES!W29</f>
        <v>0</v>
      </c>
      <c r="U23" s="32">
        <f>LOAVES!X29</f>
        <v>0</v>
      </c>
    </row>
    <row r="24" ht="15.75" customHeight="1">
      <c r="B24" s="1"/>
      <c r="C24" s="33"/>
      <c r="D24" s="11"/>
      <c r="E24" s="11"/>
      <c r="F24" s="11"/>
      <c r="G24" s="12"/>
      <c r="H24" s="11"/>
      <c r="I24" s="11"/>
      <c r="J24" s="11"/>
      <c r="K24" s="11"/>
      <c r="L24" s="11"/>
      <c r="M24" s="11"/>
      <c r="N24" s="11"/>
      <c r="O24" s="11"/>
      <c r="P24" s="11"/>
      <c r="Q24" s="12"/>
      <c r="R24" s="11"/>
      <c r="S24" s="13"/>
      <c r="T24" s="14"/>
      <c r="U24" s="14"/>
    </row>
    <row r="25" ht="15.75" customHeight="1">
      <c r="B25" s="64" t="s">
        <v>27</v>
      </c>
      <c r="D25" s="17">
        <f>'ROCK LINE'!G38</f>
        <v>0</v>
      </c>
      <c r="E25" s="18">
        <f>'ROCK LINE'!H38</f>
        <v>0</v>
      </c>
      <c r="F25" s="19">
        <f>'ROCK LINE'!I38</f>
        <v>0</v>
      </c>
      <c r="G25" s="20">
        <f>'ROCK LINE'!J38</f>
        <v>0</v>
      </c>
      <c r="H25" s="21">
        <f>'ROCK LINE'!K38</f>
        <v>0</v>
      </c>
      <c r="I25" s="22">
        <f>'ROCK LINE'!L38</f>
        <v>0</v>
      </c>
      <c r="J25" s="23">
        <f>'ROCK LINE'!M38</f>
        <v>0</v>
      </c>
      <c r="K25" s="24">
        <f>'ROCK LINE'!N38</f>
        <v>0</v>
      </c>
      <c r="L25" s="25">
        <f>'ROCK LINE'!O38</f>
        <v>0</v>
      </c>
      <c r="M25" s="26">
        <f>'ROCK LINE'!P38</f>
        <v>0</v>
      </c>
      <c r="N25" s="27">
        <f>'ROCK LINE'!Q38</f>
        <v>0</v>
      </c>
      <c r="O25" s="28">
        <f>'ROCK LINE'!R38</f>
        <v>0</v>
      </c>
      <c r="P25" s="29">
        <f>'ROCK LINE'!S38</f>
        <v>0</v>
      </c>
      <c r="Q25" s="30">
        <f>'ROCK LINE'!T38</f>
        <v>0</v>
      </c>
      <c r="R25" s="31">
        <f>'ROCK LINE'!U38</f>
        <v>0</v>
      </c>
      <c r="S25" s="31">
        <f>'ROCK LINE'!V38</f>
        <v>0</v>
      </c>
      <c r="T25" s="32">
        <f>'ROCK LINE'!W38</f>
        <v>0</v>
      </c>
      <c r="U25" s="32">
        <f>'ROCK LINE'!X38</f>
        <v>0</v>
      </c>
    </row>
    <row r="26" ht="15.75" customHeight="1">
      <c r="B26" s="1"/>
      <c r="C26" s="33"/>
      <c r="D26" s="11"/>
      <c r="E26" s="11"/>
      <c r="F26" s="11"/>
      <c r="G26" s="12"/>
      <c r="H26" s="11"/>
      <c r="I26" s="11"/>
      <c r="J26" s="11"/>
      <c r="K26" s="11"/>
      <c r="L26" s="11"/>
      <c r="M26" s="11"/>
      <c r="N26" s="11"/>
      <c r="O26" s="11"/>
      <c r="P26" s="11"/>
      <c r="Q26" s="12"/>
      <c r="R26" s="11"/>
      <c r="S26" s="13"/>
      <c r="T26" s="14"/>
      <c r="U26" s="14"/>
    </row>
    <row r="27" ht="15.75" customHeight="1">
      <c r="B27" s="70" t="s">
        <v>28</v>
      </c>
      <c r="D27" s="17">
        <f>SMOOTHLINE!G21</f>
        <v>0</v>
      </c>
      <c r="E27" s="18">
        <f>SMOOTHLINE!H21</f>
        <v>0</v>
      </c>
      <c r="F27" s="19">
        <f>SMOOTHLINE!I21</f>
        <v>0</v>
      </c>
      <c r="G27" s="20">
        <f>SMOOTHLINE!J21</f>
        <v>0</v>
      </c>
      <c r="H27" s="21">
        <f>SMOOTHLINE!K21</f>
        <v>0</v>
      </c>
      <c r="I27" s="22">
        <f>SMOOTHLINE!L21</f>
        <v>0</v>
      </c>
      <c r="J27" s="23">
        <f>SMOOTHLINE!M21</f>
        <v>0</v>
      </c>
      <c r="K27" s="24">
        <f>SMOOTHLINE!N21</f>
        <v>0</v>
      </c>
      <c r="L27" s="25">
        <f>SMOOTHLINE!O21</f>
        <v>0</v>
      </c>
      <c r="M27" s="26">
        <f>SMOOTHLINE!P21</f>
        <v>0</v>
      </c>
      <c r="N27" s="27">
        <f>SMOOTHLINE!Q21</f>
        <v>0</v>
      </c>
      <c r="O27" s="28">
        <f>SMOOTHLINE!R21</f>
        <v>0</v>
      </c>
      <c r="P27" s="29">
        <f>SMOOTHLINE!S21</f>
        <v>0</v>
      </c>
      <c r="Q27" s="30">
        <f>SMOOTHLINE!T21</f>
        <v>0</v>
      </c>
      <c r="R27" s="31">
        <f>SMOOTHLINE!U21</f>
        <v>0</v>
      </c>
      <c r="S27" s="31">
        <f>SMOOTHLINE!V21</f>
        <v>0</v>
      </c>
      <c r="T27" s="32">
        <f>SMOOTHLINE!W21</f>
        <v>0</v>
      </c>
      <c r="U27" s="32">
        <f>SMOOTHLINE!X21</f>
        <v>0</v>
      </c>
    </row>
    <row r="28" ht="15.75" customHeight="1">
      <c r="B28" s="1"/>
      <c r="C28" s="33"/>
      <c r="D28" s="11"/>
      <c r="E28" s="11"/>
      <c r="F28" s="11"/>
      <c r="G28" s="12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1"/>
      <c r="S28" s="13"/>
      <c r="T28" s="14"/>
      <c r="U28" s="14"/>
    </row>
    <row r="29" ht="15.75" customHeight="1">
      <c r="B29" s="70" t="s">
        <v>29</v>
      </c>
      <c r="D29" s="17">
        <f>SMOOTHLINE!G63</f>
        <v>0</v>
      </c>
      <c r="E29" s="18">
        <f>SMOOTHLINE!H63</f>
        <v>0</v>
      </c>
      <c r="F29" s="19">
        <f>SMOOTHLINE!I63</f>
        <v>0</v>
      </c>
      <c r="G29" s="20">
        <f>SMOOTHLINE!J63</f>
        <v>0</v>
      </c>
      <c r="H29" s="21">
        <f>SMOOTHLINE!K63</f>
        <v>0</v>
      </c>
      <c r="I29" s="22">
        <f>SMOOTHLINE!L63</f>
        <v>0</v>
      </c>
      <c r="J29" s="23">
        <f>SMOOTHLINE!M63</f>
        <v>0</v>
      </c>
      <c r="K29" s="24">
        <f>SMOOTHLINE!N63</f>
        <v>0</v>
      </c>
      <c r="L29" s="25">
        <f>SMOOTHLINE!O63</f>
        <v>0</v>
      </c>
      <c r="M29" s="26">
        <f>SMOOTHLINE!P63</f>
        <v>0</v>
      </c>
      <c r="N29" s="27">
        <f>SMOOTHLINE!Q63</f>
        <v>0</v>
      </c>
      <c r="O29" s="28">
        <f>SMOOTHLINE!R63</f>
        <v>0</v>
      </c>
      <c r="P29" s="29">
        <f>SMOOTHLINE!S63</f>
        <v>0</v>
      </c>
      <c r="Q29" s="30">
        <f>SMOOTHLINE!T63</f>
        <v>0</v>
      </c>
      <c r="R29" s="31">
        <f>SMOOTHLINE!U63</f>
        <v>0</v>
      </c>
      <c r="S29" s="31">
        <f>SMOOTHLINE!V63</f>
        <v>0</v>
      </c>
      <c r="T29" s="32">
        <f>SMOOTHLINE!W63</f>
        <v>0</v>
      </c>
      <c r="U29" s="32">
        <f>SMOOTHLINE!X63</f>
        <v>0</v>
      </c>
    </row>
    <row r="30" ht="15.75" customHeight="1">
      <c r="B30" s="71"/>
      <c r="D30" s="11"/>
      <c r="E30" s="11"/>
      <c r="F30" s="11"/>
      <c r="G30" s="12"/>
      <c r="H30" s="11"/>
      <c r="I30" s="11"/>
      <c r="J30" s="11"/>
      <c r="K30" s="11"/>
      <c r="L30" s="11"/>
      <c r="M30" s="11"/>
      <c r="N30" s="11"/>
      <c r="O30" s="11"/>
      <c r="P30" s="11"/>
      <c r="Q30" s="12"/>
      <c r="R30" s="13"/>
      <c r="S30" s="13"/>
      <c r="T30" s="14"/>
      <c r="U30" s="14"/>
    </row>
    <row r="31" ht="15.75" customHeight="1">
      <c r="B31" s="64" t="s">
        <v>30</v>
      </c>
      <c r="D31" s="17">
        <f>'HARD BOILED DT'!G28</f>
        <v>0</v>
      </c>
      <c r="E31" s="18">
        <f>'HARD BOILED DT'!H28</f>
        <v>0</v>
      </c>
      <c r="F31" s="19">
        <f>'HARD BOILED DT'!I28</f>
        <v>0</v>
      </c>
      <c r="G31" s="20">
        <f>'HARD BOILED DT'!J28</f>
        <v>0</v>
      </c>
      <c r="H31" s="21">
        <f>'HARD BOILED DT'!K28</f>
        <v>0</v>
      </c>
      <c r="I31" s="22">
        <f>'HARD BOILED DT'!L28</f>
        <v>0</v>
      </c>
      <c r="J31" s="23">
        <f>'HARD BOILED DT'!M28</f>
        <v>0</v>
      </c>
      <c r="K31" s="24">
        <f>'HARD BOILED DT'!N28</f>
        <v>0</v>
      </c>
      <c r="L31" s="25">
        <f>'HARD BOILED DT'!O28</f>
        <v>0</v>
      </c>
      <c r="M31" s="26">
        <f>'HARD BOILED DT'!P28</f>
        <v>0</v>
      </c>
      <c r="N31" s="27">
        <f>'HARD BOILED DT'!Q28</f>
        <v>0</v>
      </c>
      <c r="O31" s="28">
        <f>'HARD BOILED DT'!R28</f>
        <v>0</v>
      </c>
      <c r="P31" s="29">
        <f>'HARD BOILED DT'!S28</f>
        <v>0</v>
      </c>
      <c r="Q31" s="30">
        <f>'HARD BOILED DT'!T28</f>
        <v>0</v>
      </c>
      <c r="R31" s="31">
        <f>'HARD BOILED DT'!U28</f>
        <v>0</v>
      </c>
      <c r="S31" s="31">
        <f>'HARD BOILED DT'!V28</f>
        <v>0</v>
      </c>
      <c r="T31" s="32">
        <f>'HARD BOILED DT'!W28</f>
        <v>0</v>
      </c>
      <c r="U31" s="32">
        <f>'HARD BOILED DT'!X28</f>
        <v>0</v>
      </c>
    </row>
    <row r="32" ht="15.75" customHeight="1">
      <c r="B32" s="1"/>
      <c r="T32" s="2"/>
      <c r="U32" s="2"/>
    </row>
    <row r="33" ht="15.75" customHeight="1">
      <c r="B33" s="72" t="s">
        <v>31</v>
      </c>
      <c r="D33" s="17">
        <f>'DOWN JUG'!G8</f>
        <v>0</v>
      </c>
      <c r="E33" s="18">
        <f>'DOWN JUG'!H8</f>
        <v>0</v>
      </c>
      <c r="F33" s="19">
        <f>'DOWN JUG'!I8</f>
        <v>0</v>
      </c>
      <c r="G33" s="20">
        <f>'DOWN JUG'!J8</f>
        <v>0</v>
      </c>
      <c r="H33" s="21">
        <f>'DOWN JUG'!K8</f>
        <v>0</v>
      </c>
      <c r="I33" s="22">
        <f>'DOWN JUG'!L8</f>
        <v>0</v>
      </c>
      <c r="J33" s="23">
        <f>'DOWN JUG'!M8</f>
        <v>0</v>
      </c>
      <c r="K33" s="24">
        <f>'DOWN JUG'!N8</f>
        <v>0</v>
      </c>
      <c r="L33" s="25">
        <f>'DOWN JUG'!O8</f>
        <v>0</v>
      </c>
      <c r="M33" s="26">
        <f>'DOWN JUG'!P8</f>
        <v>0</v>
      </c>
      <c r="N33" s="27">
        <f>'DOWN JUG'!Q8</f>
        <v>0</v>
      </c>
      <c r="O33" s="28">
        <f>'DOWN JUG'!R8</f>
        <v>0</v>
      </c>
      <c r="P33" s="29">
        <f>'DOWN JUG'!S8</f>
        <v>0</v>
      </c>
      <c r="Q33" s="30">
        <f>'DOWN JUG'!T8</f>
        <v>0</v>
      </c>
      <c r="R33" s="31">
        <f>'DOWN JUG'!U8</f>
        <v>0</v>
      </c>
      <c r="S33" s="31">
        <f>'DOWN JUG'!V8</f>
        <v>0</v>
      </c>
      <c r="T33" s="32">
        <f>'DOWN JUG'!W8</f>
        <v>0</v>
      </c>
      <c r="U33" s="32">
        <f>'DOWN JUG'!X8</f>
        <v>0</v>
      </c>
    </row>
    <row r="34" ht="15.75" customHeight="1">
      <c r="B34" s="71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4"/>
      <c r="U34" s="74"/>
      <c r="V34" s="73"/>
    </row>
    <row r="35" ht="15.75" customHeight="1">
      <c r="B35" s="75" t="s">
        <v>32</v>
      </c>
      <c r="D35" s="43">
        <f>'FIBERGLASS MACROS'!H70</f>
        <v>0</v>
      </c>
      <c r="E35" s="18">
        <f>'FIBERGLASS MACROS'!I70</f>
        <v>0</v>
      </c>
      <c r="F35" s="19">
        <f>'FIBERGLASS MACROS'!J70</f>
        <v>0</v>
      </c>
      <c r="G35" s="20">
        <f>'FIBERGLASS MACROS'!K70</f>
        <v>0</v>
      </c>
      <c r="H35" s="76"/>
      <c r="I35" s="77"/>
      <c r="J35" s="49"/>
      <c r="K35" s="24">
        <f>'FIBERGLASS MACROS'!L70</f>
        <v>0</v>
      </c>
      <c r="L35" s="25">
        <f>'FIBERGLASS MACROS'!M70</f>
        <v>0</v>
      </c>
      <c r="M35" s="57" t="s">
        <v>33</v>
      </c>
      <c r="N35" s="57" t="s">
        <v>33</v>
      </c>
      <c r="O35" s="28">
        <f>'FIBERGLASS MACROS'!O70</f>
        <v>0</v>
      </c>
      <c r="P35" s="29">
        <f>'FIBERGLASS MACROS'!P70</f>
        <v>0</v>
      </c>
      <c r="Q35" s="78">
        <f>'FIBERGLASS MACROS'!N70</f>
        <v>0</v>
      </c>
      <c r="R35" s="11"/>
      <c r="S35" s="31">
        <f>'FIBERGLASS MACROS'!Q70</f>
        <v>0</v>
      </c>
      <c r="T35" s="32">
        <f>'FIBERGLASS MACROS'!R70</f>
        <v>0</v>
      </c>
      <c r="U35" s="32">
        <f>'FIBERGLASS MACROS'!S70</f>
        <v>0</v>
      </c>
    </row>
    <row r="36" ht="15.75" customHeight="1">
      <c r="B36" s="71"/>
      <c r="C36" s="33"/>
      <c r="D36" s="11"/>
      <c r="E36" s="11"/>
      <c r="F36" s="11"/>
      <c r="G36" s="12"/>
      <c r="H36" s="11"/>
      <c r="I36" s="11"/>
      <c r="J36" s="11"/>
      <c r="K36" s="11"/>
      <c r="L36" s="11"/>
      <c r="M36" s="11"/>
      <c r="N36" s="11"/>
      <c r="O36" s="11"/>
      <c r="P36" s="11"/>
      <c r="Q36" s="12"/>
      <c r="R36" s="11"/>
      <c r="S36" s="13"/>
      <c r="T36" s="14"/>
      <c r="U36" s="14"/>
    </row>
    <row r="37" ht="15.75" customHeight="1">
      <c r="B37" s="79" t="s">
        <v>34</v>
      </c>
      <c r="D37" s="43">
        <f>'THERMO PLASTIC MACROS DUAL '!H73</f>
        <v>0</v>
      </c>
      <c r="E37" s="18">
        <f>'THERMO PLASTIC MACROS DUAL '!I73</f>
        <v>0</v>
      </c>
      <c r="F37" s="19">
        <f>'THERMO PLASTIC MACROS DUAL '!J73</f>
        <v>0</v>
      </c>
      <c r="G37" s="20">
        <f>'THERMO PLASTIC MACROS DUAL '!K73</f>
        <v>0</v>
      </c>
      <c r="H37" s="76">
        <f>'THERMO PLASTIC MACROS DUAL '!N73</f>
        <v>0</v>
      </c>
      <c r="I37" s="77">
        <f>'THERMO PLASTIC MACROS DUAL '!O73</f>
        <v>0</v>
      </c>
      <c r="J37" s="49">
        <f>'THERMO PLASTIC MACROS DUAL '!P73</f>
        <v>0</v>
      </c>
      <c r="K37" s="24">
        <f>'THERMO PLASTIC MACROS DUAL '!Q73</f>
        <v>0</v>
      </c>
      <c r="L37" s="25" t="s">
        <v>35</v>
      </c>
      <c r="M37" s="57" t="s">
        <v>33</v>
      </c>
      <c r="N37" s="57" t="s">
        <v>33</v>
      </c>
      <c r="O37" s="80">
        <f>'FIBERGLASS MACROS'!O70</f>
        <v>0</v>
      </c>
      <c r="P37" s="29">
        <f>'THERMO PLASTIC MACROS DUAL '!L73</f>
        <v>0</v>
      </c>
      <c r="Q37" s="30">
        <f>'THERMO PLASTIC MACROS DUAL '!R73</f>
        <v>0</v>
      </c>
      <c r="R37" s="11"/>
      <c r="S37" s="57">
        <f>'THERMO PLASTIC MACROS DUAL '!T73</f>
        <v>0</v>
      </c>
      <c r="T37" s="58" t="str">
        <f>'THERMO PLASTIC MACROS DUAL '!U73</f>
        <v/>
      </c>
      <c r="U37" s="32">
        <f>'THERMO PLASTIC MACROS DUAL '!V73</f>
        <v>0</v>
      </c>
    </row>
    <row r="38" ht="15.75" customHeight="1">
      <c r="B38" s="1"/>
      <c r="C38" s="33"/>
      <c r="D38" s="11"/>
      <c r="E38" s="11"/>
      <c r="F38" s="11"/>
      <c r="G38" s="12"/>
      <c r="H38" s="11"/>
      <c r="I38" s="11"/>
      <c r="J38" s="11"/>
      <c r="K38" s="11"/>
      <c r="L38" s="11"/>
      <c r="M38" s="11"/>
      <c r="N38" s="11"/>
      <c r="O38" s="11"/>
      <c r="P38" s="11"/>
      <c r="Q38" s="12"/>
      <c r="R38" s="11"/>
      <c r="S38" s="13"/>
      <c r="T38" s="14"/>
      <c r="U38" s="14"/>
    </row>
    <row r="39" ht="15.75" customHeight="1">
      <c r="B39" s="79" t="s">
        <v>36</v>
      </c>
      <c r="D39" s="43">
        <f>'THERMO PLASTIC MACROS FT'!H75</f>
        <v>0</v>
      </c>
      <c r="E39" s="18">
        <f>'THERMO PLASTIC MACROS FT'!I75</f>
        <v>0</v>
      </c>
      <c r="F39" s="19">
        <f>'THERMO PLASTIC MACROS FT'!J75</f>
        <v>0</v>
      </c>
      <c r="G39" s="20">
        <f>'THERMO PLASTIC MACROS FT'!K75</f>
        <v>0</v>
      </c>
      <c r="H39" s="76">
        <f>'THERMO PLASTIC MACROS FT'!N75</f>
        <v>0</v>
      </c>
      <c r="I39" s="77">
        <f>'THERMO PLASTIC MACROS FT'!O75</f>
        <v>0</v>
      </c>
      <c r="J39" s="49">
        <f>'THERMO PLASTIC MACROS FT'!P75</f>
        <v>0</v>
      </c>
      <c r="K39" s="50">
        <f>'THERMO PLASTIC MACROS FT'!Q75</f>
        <v>0</v>
      </c>
      <c r="L39" s="51" t="s">
        <v>35</v>
      </c>
      <c r="M39" s="57" t="s">
        <v>33</v>
      </c>
      <c r="N39" s="57" t="s">
        <v>33</v>
      </c>
      <c r="O39" s="81">
        <f>'THERMO PLASTIC MACROS FT'!S75</f>
        <v>0</v>
      </c>
      <c r="P39" s="57">
        <f>'THERMO PLASTIC MACROS FT'!L75</f>
        <v>0</v>
      </c>
      <c r="Q39" s="30">
        <f>'THERMO PLASTIC MACROS FT'!R75</f>
        <v>0</v>
      </c>
      <c r="R39" s="11"/>
      <c r="S39" s="57">
        <f>'THERMO PLASTIC MACROS FT'!T75</f>
        <v>0</v>
      </c>
      <c r="T39" s="58" t="str">
        <f>'THERMO PLASTIC MACROS FT'!U75</f>
        <v/>
      </c>
      <c r="U39" s="58">
        <f>'THERMO PLASTIC MACROS FT'!V75</f>
        <v>0</v>
      </c>
    </row>
    <row r="40" ht="15.75" customHeight="1">
      <c r="B40" s="1"/>
      <c r="C40" s="33"/>
      <c r="D40" s="11"/>
      <c r="E40" s="11"/>
      <c r="F40" s="11"/>
      <c r="G40" s="12"/>
      <c r="H40" s="11"/>
      <c r="I40" s="11"/>
      <c r="J40" s="11"/>
      <c r="K40" s="11"/>
      <c r="L40" s="11"/>
      <c r="M40" s="11"/>
      <c r="N40" s="11"/>
      <c r="O40" s="11"/>
      <c r="P40" s="11"/>
      <c r="Q40" s="12"/>
      <c r="R40" s="11"/>
      <c r="S40" s="13"/>
      <c r="T40" s="14"/>
      <c r="U40" s="14"/>
    </row>
    <row r="41" ht="15.75" customHeight="1">
      <c r="B41" s="82" t="s">
        <v>37</v>
      </c>
      <c r="C41" s="6"/>
      <c r="D41" s="43">
        <f t="shared" ref="D41:Q41" si="1">SUM(D7:D25)</f>
        <v>0</v>
      </c>
      <c r="E41" s="44">
        <f t="shared" si="1"/>
        <v>0</v>
      </c>
      <c r="F41" s="83">
        <f t="shared" si="1"/>
        <v>0</v>
      </c>
      <c r="G41" s="84">
        <f t="shared" si="1"/>
        <v>0</v>
      </c>
      <c r="H41" s="76">
        <f t="shared" si="1"/>
        <v>0</v>
      </c>
      <c r="I41" s="77">
        <f t="shared" si="1"/>
        <v>0</v>
      </c>
      <c r="J41" s="49">
        <f t="shared" si="1"/>
        <v>0</v>
      </c>
      <c r="K41" s="50">
        <f t="shared" si="1"/>
        <v>0</v>
      </c>
      <c r="L41" s="51">
        <f t="shared" si="1"/>
        <v>0</v>
      </c>
      <c r="M41" s="57">
        <f t="shared" si="1"/>
        <v>0</v>
      </c>
      <c r="N41" s="57">
        <f t="shared" si="1"/>
        <v>0</v>
      </c>
      <c r="O41" s="80">
        <f t="shared" si="1"/>
        <v>0</v>
      </c>
      <c r="P41" s="57">
        <f t="shared" si="1"/>
        <v>0</v>
      </c>
      <c r="Q41" s="30">
        <f t="shared" si="1"/>
        <v>0</v>
      </c>
      <c r="R41" s="13"/>
      <c r="S41" s="13"/>
      <c r="T41" s="14"/>
      <c r="U41" s="14"/>
    </row>
    <row r="42" ht="15.75" customHeight="1">
      <c r="B42" s="1"/>
      <c r="G42" s="85"/>
      <c r="T42" s="2"/>
      <c r="U42" s="3"/>
    </row>
    <row r="43" ht="15.75" customHeight="1">
      <c r="B43" s="86" t="s">
        <v>38</v>
      </c>
      <c r="D43" s="87" t="s">
        <v>39</v>
      </c>
      <c r="E43" s="5"/>
      <c r="F43" s="6"/>
      <c r="G43" s="88"/>
      <c r="H43" s="5"/>
      <c r="I43" s="5"/>
      <c r="J43" s="5"/>
      <c r="K43" s="5"/>
      <c r="L43" s="5"/>
      <c r="M43" s="5"/>
      <c r="N43" s="6"/>
      <c r="P43" s="89" t="s">
        <v>40</v>
      </c>
      <c r="Q43" s="90"/>
      <c r="R43" s="91">
        <f>SUM(R7:R41)</f>
        <v>0</v>
      </c>
      <c r="S43" s="1"/>
      <c r="T43" s="2"/>
      <c r="U43" s="3"/>
    </row>
    <row r="44" ht="15.75" customHeight="1">
      <c r="D44" s="87" t="s">
        <v>41</v>
      </c>
      <c r="E44" s="5"/>
      <c r="F44" s="6"/>
      <c r="G44" s="88"/>
      <c r="H44" s="5"/>
      <c r="I44" s="5"/>
      <c r="J44" s="5"/>
      <c r="K44" s="5"/>
      <c r="L44" s="5"/>
      <c r="M44" s="5"/>
      <c r="N44" s="6"/>
      <c r="P44" s="92" t="s">
        <v>42</v>
      </c>
      <c r="Q44" s="93"/>
      <c r="R44" s="91"/>
      <c r="S44" s="91">
        <f>SUM(S7:S43)</f>
        <v>0</v>
      </c>
      <c r="T44" s="2"/>
      <c r="U44" s="3"/>
    </row>
    <row r="45" ht="15.75" customHeight="1">
      <c r="B45" s="1"/>
      <c r="D45" s="94"/>
      <c r="E45" s="94"/>
      <c r="F45" s="94"/>
      <c r="G45" s="88"/>
      <c r="H45" s="5"/>
      <c r="I45" s="5"/>
      <c r="J45" s="5"/>
      <c r="K45" s="5"/>
      <c r="L45" s="5"/>
      <c r="M45" s="5"/>
      <c r="N45" s="6"/>
      <c r="P45" s="95" t="s">
        <v>43</v>
      </c>
      <c r="Q45" s="96"/>
      <c r="R45" s="91"/>
      <c r="S45" s="91"/>
      <c r="T45" s="97">
        <f>SUM(T7:T43)</f>
        <v>0</v>
      </c>
      <c r="U45" s="3"/>
    </row>
    <row r="46" ht="15.75" customHeight="1">
      <c r="B46" s="1"/>
      <c r="D46" s="94"/>
      <c r="E46" s="94"/>
      <c r="F46" s="94"/>
      <c r="G46" s="88"/>
      <c r="H46" s="5"/>
      <c r="I46" s="5"/>
      <c r="J46" s="5"/>
      <c r="K46" s="5"/>
      <c r="L46" s="5"/>
      <c r="M46" s="5"/>
      <c r="N46" s="6"/>
      <c r="P46" s="98" t="s">
        <v>44</v>
      </c>
      <c r="Q46" s="99"/>
      <c r="R46" s="100"/>
      <c r="S46" s="100"/>
      <c r="T46" s="101">
        <f>SUM(U7:U39)</f>
        <v>0</v>
      </c>
      <c r="U46" s="102"/>
    </row>
    <row r="47" ht="21.0" customHeight="1">
      <c r="B47" s="1"/>
      <c r="D47" s="94"/>
      <c r="E47" s="94"/>
      <c r="F47" s="94"/>
      <c r="G47" s="88"/>
      <c r="H47" s="5"/>
      <c r="I47" s="5"/>
      <c r="J47" s="5"/>
      <c r="K47" s="5"/>
      <c r="L47" s="5"/>
      <c r="M47" s="5"/>
      <c r="N47" s="6"/>
      <c r="P47" s="103" t="s">
        <v>45</v>
      </c>
      <c r="Q47" s="104"/>
      <c r="R47" s="105"/>
      <c r="S47" s="106"/>
      <c r="T47" s="107">
        <f>T46*R47</f>
        <v>0</v>
      </c>
      <c r="U47" s="108"/>
    </row>
    <row r="48" ht="23.25" customHeight="1">
      <c r="B48" s="1"/>
      <c r="D48" s="87" t="s">
        <v>46</v>
      </c>
      <c r="E48" s="5"/>
      <c r="F48" s="6"/>
      <c r="G48" s="88"/>
      <c r="H48" s="5"/>
      <c r="I48" s="5"/>
      <c r="J48" s="5"/>
      <c r="K48" s="5"/>
      <c r="L48" s="5"/>
      <c r="M48" s="5"/>
      <c r="N48" s="6"/>
      <c r="P48" s="60" t="s">
        <v>47</v>
      </c>
      <c r="R48" s="109"/>
      <c r="S48" s="110"/>
      <c r="T48" s="111">
        <f>(T46+T47)*R48</f>
        <v>0</v>
      </c>
      <c r="U48" s="112"/>
    </row>
    <row r="49" ht="15.75" customHeight="1">
      <c r="B49" s="1"/>
      <c r="D49" s="87" t="s">
        <v>48</v>
      </c>
      <c r="E49" s="5"/>
      <c r="F49" s="6"/>
      <c r="G49" s="113"/>
      <c r="N49" s="112"/>
      <c r="P49" s="103" t="s">
        <v>49</v>
      </c>
      <c r="Q49" s="104"/>
      <c r="R49" s="104"/>
      <c r="S49" s="114"/>
      <c r="T49" s="107">
        <f>T46-T47</f>
        <v>0</v>
      </c>
      <c r="U49" s="108"/>
    </row>
    <row r="50" ht="15.75" customHeight="1">
      <c r="B50" s="1"/>
      <c r="D50" s="87" t="s">
        <v>50</v>
      </c>
      <c r="E50" s="5"/>
      <c r="F50" s="6"/>
      <c r="G50" s="88"/>
      <c r="H50" s="5"/>
      <c r="I50" s="5"/>
      <c r="J50" s="5"/>
      <c r="K50" s="5"/>
      <c r="L50" s="5"/>
      <c r="M50" s="5"/>
      <c r="N50" s="6"/>
      <c r="T50" s="2"/>
      <c r="U50" s="3"/>
    </row>
    <row r="51" ht="15.75" customHeight="1">
      <c r="B51" s="1"/>
      <c r="D51" s="87" t="s">
        <v>51</v>
      </c>
      <c r="E51" s="5"/>
      <c r="F51" s="6"/>
      <c r="G51" s="88"/>
      <c r="H51" s="5"/>
      <c r="I51" s="5"/>
      <c r="J51" s="5"/>
      <c r="K51" s="5"/>
      <c r="L51" s="5"/>
      <c r="M51" s="5"/>
      <c r="N51" s="6"/>
      <c r="T51" s="2"/>
      <c r="U51" s="3"/>
    </row>
    <row r="52" ht="15.75" customHeight="1">
      <c r="B52" s="1"/>
      <c r="D52" s="87" t="s">
        <v>52</v>
      </c>
      <c r="E52" s="5"/>
      <c r="F52" s="6"/>
      <c r="G52" s="115"/>
      <c r="H52" s="116"/>
      <c r="I52" s="116"/>
      <c r="J52" s="116"/>
      <c r="K52" s="116"/>
      <c r="L52" s="116"/>
      <c r="M52" s="116"/>
      <c r="N52" s="117"/>
      <c r="T52" s="2"/>
      <c r="U52" s="3"/>
    </row>
    <row r="53" ht="15.75" customHeight="1">
      <c r="B53" s="1"/>
      <c r="D53" s="88" t="s">
        <v>53</v>
      </c>
      <c r="E53" s="5"/>
      <c r="F53" s="6"/>
      <c r="G53" s="88"/>
      <c r="H53" s="5"/>
      <c r="I53" s="5"/>
      <c r="J53" s="5"/>
      <c r="K53" s="5"/>
      <c r="L53" s="5"/>
      <c r="M53" s="5"/>
      <c r="N53" s="6"/>
      <c r="T53" s="2"/>
      <c r="U53" s="3"/>
    </row>
    <row r="54" ht="15.75" customHeight="1">
      <c r="B54" s="1"/>
      <c r="T54" s="2"/>
      <c r="U54" s="3"/>
    </row>
    <row r="55" ht="15.75" customHeight="1">
      <c r="B55" s="1"/>
      <c r="T55" s="2"/>
      <c r="U55" s="3"/>
    </row>
    <row r="56" ht="15.75" customHeight="1">
      <c r="B56" s="1"/>
      <c r="T56" s="2"/>
      <c r="U56" s="3"/>
    </row>
    <row r="57" ht="15.75" customHeight="1">
      <c r="B57" s="1"/>
      <c r="T57" s="2"/>
      <c r="U57" s="3"/>
    </row>
    <row r="58" ht="15.75" customHeight="1">
      <c r="B58" s="1"/>
      <c r="T58" s="2"/>
      <c r="U58" s="3"/>
    </row>
    <row r="59" ht="15.75" customHeight="1">
      <c r="B59" s="1"/>
      <c r="T59" s="2"/>
      <c r="U59" s="3"/>
    </row>
    <row r="60" ht="15.75" customHeight="1">
      <c r="B60" s="1"/>
      <c r="T60" s="2"/>
      <c r="U60" s="3"/>
    </row>
    <row r="61" ht="15.75" customHeight="1">
      <c r="B61" s="1"/>
      <c r="T61" s="2"/>
      <c r="U61" s="3"/>
    </row>
    <row r="62" ht="15.75" customHeight="1">
      <c r="B62" s="1"/>
      <c r="T62" s="2"/>
      <c r="U62" s="3"/>
    </row>
    <row r="63" ht="15.75" customHeight="1">
      <c r="B63" s="1"/>
      <c r="T63" s="2"/>
      <c r="U63" s="3"/>
    </row>
    <row r="64" ht="15.75" customHeight="1">
      <c r="B64" s="1"/>
      <c r="T64" s="2"/>
      <c r="U64" s="3"/>
    </row>
    <row r="65" ht="15.75" customHeight="1">
      <c r="B65" s="1"/>
      <c r="T65" s="2"/>
      <c r="U65" s="3"/>
    </row>
    <row r="66" ht="15.75" customHeight="1">
      <c r="B66" s="1"/>
      <c r="T66" s="2"/>
      <c r="U66" s="3"/>
    </row>
    <row r="67" ht="15.75" customHeight="1">
      <c r="B67" s="1"/>
      <c r="T67" s="2"/>
      <c r="U67" s="3"/>
    </row>
    <row r="68" ht="15.75" customHeight="1">
      <c r="B68" s="1"/>
      <c r="T68" s="2"/>
      <c r="U68" s="3"/>
    </row>
    <row r="69" ht="15.75" customHeight="1">
      <c r="B69" s="1"/>
      <c r="T69" s="2"/>
      <c r="U69" s="3"/>
    </row>
    <row r="70" ht="15.75" customHeight="1">
      <c r="B70" s="1"/>
      <c r="T70" s="2"/>
      <c r="U70" s="3"/>
    </row>
    <row r="71" ht="15.75" customHeight="1">
      <c r="B71" s="1"/>
      <c r="T71" s="2"/>
      <c r="U71" s="3"/>
    </row>
    <row r="72" ht="15.75" customHeight="1">
      <c r="B72" s="1"/>
      <c r="T72" s="2"/>
      <c r="U72" s="3"/>
    </row>
    <row r="73" ht="15.75" customHeight="1">
      <c r="B73" s="1"/>
      <c r="T73" s="2"/>
      <c r="U73" s="3"/>
    </row>
    <row r="74" ht="15.75" customHeight="1">
      <c r="B74" s="1"/>
      <c r="T74" s="2"/>
      <c r="U74" s="3"/>
    </row>
    <row r="75" ht="15.75" customHeight="1">
      <c r="B75" s="1"/>
      <c r="T75" s="2"/>
      <c r="U75" s="3"/>
    </row>
    <row r="76" ht="15.75" customHeight="1">
      <c r="B76" s="1"/>
      <c r="T76" s="2"/>
      <c r="U76" s="3"/>
    </row>
    <row r="77" ht="15.75" customHeight="1">
      <c r="B77" s="1"/>
      <c r="T77" s="2"/>
      <c r="U77" s="3"/>
    </row>
    <row r="78" ht="15.75" customHeight="1">
      <c r="B78" s="1"/>
      <c r="T78" s="2"/>
      <c r="U78" s="3"/>
    </row>
    <row r="79" ht="15.75" customHeight="1">
      <c r="B79" s="1"/>
      <c r="T79" s="2"/>
      <c r="U79" s="3"/>
    </row>
    <row r="80" ht="15.75" customHeight="1">
      <c r="B80" s="1"/>
      <c r="T80" s="2"/>
      <c r="U80" s="3"/>
    </row>
    <row r="81" ht="15.75" customHeight="1">
      <c r="B81" s="1"/>
      <c r="T81" s="2"/>
      <c r="U81" s="3"/>
    </row>
    <row r="82" ht="15.75" customHeight="1">
      <c r="B82" s="1"/>
      <c r="T82" s="2"/>
      <c r="U82" s="3"/>
    </row>
    <row r="83" ht="15.75" customHeight="1">
      <c r="B83" s="1"/>
      <c r="T83" s="2"/>
      <c r="U83" s="3"/>
    </row>
    <row r="84" ht="15.75" customHeight="1">
      <c r="B84" s="1"/>
      <c r="T84" s="2"/>
      <c r="U84" s="3"/>
    </row>
    <row r="85" ht="15.75" customHeight="1">
      <c r="B85" s="1"/>
      <c r="T85" s="2"/>
      <c r="U85" s="3"/>
    </row>
    <row r="86" ht="15.75" customHeight="1">
      <c r="B86" s="1"/>
      <c r="T86" s="2"/>
      <c r="U86" s="3"/>
    </row>
    <row r="87" ht="15.75" customHeight="1">
      <c r="B87" s="1"/>
      <c r="T87" s="2"/>
      <c r="U87" s="3"/>
    </row>
    <row r="88" ht="15.75" customHeight="1">
      <c r="B88" s="1"/>
      <c r="T88" s="2"/>
      <c r="U88" s="3"/>
    </row>
    <row r="89" ht="15.75" customHeight="1">
      <c r="B89" s="1"/>
      <c r="T89" s="2"/>
      <c r="U89" s="3"/>
    </row>
    <row r="90" ht="15.75" customHeight="1">
      <c r="B90" s="1"/>
      <c r="T90" s="2"/>
      <c r="U90" s="3"/>
    </row>
    <row r="91" ht="15.75" customHeight="1">
      <c r="B91" s="1"/>
      <c r="T91" s="2"/>
      <c r="U91" s="3"/>
    </row>
    <row r="92" ht="15.75" customHeight="1">
      <c r="B92" s="1"/>
      <c r="T92" s="2"/>
      <c r="U92" s="3"/>
    </row>
    <row r="93" ht="15.75" customHeight="1">
      <c r="B93" s="1"/>
      <c r="T93" s="2"/>
      <c r="U93" s="3"/>
    </row>
    <row r="94" ht="15.75" customHeight="1">
      <c r="B94" s="1"/>
      <c r="T94" s="2"/>
      <c r="U94" s="3"/>
    </row>
    <row r="95" ht="15.75" customHeight="1">
      <c r="B95" s="1"/>
      <c r="T95" s="2"/>
      <c r="U95" s="3"/>
    </row>
    <row r="96" ht="15.75" customHeight="1">
      <c r="B96" s="1"/>
      <c r="T96" s="2"/>
      <c r="U96" s="3"/>
    </row>
    <row r="97" ht="15.75" customHeight="1">
      <c r="B97" s="1"/>
      <c r="T97" s="2"/>
      <c r="U97" s="3"/>
    </row>
    <row r="98" ht="15.75" customHeight="1">
      <c r="B98" s="1"/>
      <c r="T98" s="2"/>
      <c r="U98" s="3"/>
    </row>
    <row r="99" ht="15.75" customHeight="1">
      <c r="B99" s="1"/>
      <c r="T99" s="2"/>
      <c r="U99" s="3"/>
    </row>
    <row r="100" ht="15.75" customHeight="1">
      <c r="B100" s="1"/>
      <c r="T100" s="2"/>
      <c r="U100" s="3"/>
    </row>
    <row r="101" ht="15.75" customHeight="1">
      <c r="B101" s="1"/>
      <c r="T101" s="2"/>
      <c r="U101" s="3"/>
    </row>
    <row r="102" ht="15.75" customHeight="1">
      <c r="B102" s="1"/>
      <c r="T102" s="2"/>
      <c r="U102" s="3"/>
    </row>
    <row r="103" ht="15.75" customHeight="1">
      <c r="B103" s="1"/>
      <c r="T103" s="2"/>
      <c r="U103" s="3"/>
    </row>
    <row r="104" ht="15.75" customHeight="1">
      <c r="B104" s="1"/>
      <c r="T104" s="2"/>
      <c r="U104" s="3"/>
    </row>
    <row r="105" ht="15.75" customHeight="1">
      <c r="B105" s="1"/>
      <c r="T105" s="2"/>
      <c r="U105" s="3"/>
    </row>
    <row r="106" ht="15.75" customHeight="1">
      <c r="B106" s="1"/>
      <c r="T106" s="2"/>
      <c r="U106" s="3"/>
    </row>
    <row r="107" ht="15.75" customHeight="1">
      <c r="B107" s="1"/>
      <c r="T107" s="2"/>
      <c r="U107" s="3"/>
    </row>
    <row r="108" ht="15.75" customHeight="1">
      <c r="B108" s="1"/>
      <c r="T108" s="2"/>
      <c r="U108" s="3"/>
    </row>
    <row r="109" ht="15.75" customHeight="1">
      <c r="B109" s="1"/>
      <c r="T109" s="2"/>
      <c r="U109" s="3"/>
    </row>
    <row r="110" ht="15.75" customHeight="1">
      <c r="B110" s="1"/>
      <c r="T110" s="2"/>
      <c r="U110" s="3"/>
    </row>
    <row r="111" ht="15.75" customHeight="1">
      <c r="B111" s="1"/>
      <c r="T111" s="2"/>
      <c r="U111" s="3"/>
    </row>
    <row r="112" ht="15.75" customHeight="1">
      <c r="B112" s="1"/>
      <c r="T112" s="2"/>
      <c r="U112" s="3"/>
    </row>
    <row r="113" ht="15.75" customHeight="1">
      <c r="B113" s="1"/>
      <c r="T113" s="2"/>
      <c r="U113" s="3"/>
    </row>
    <row r="114" ht="15.75" customHeight="1">
      <c r="B114" s="1"/>
      <c r="T114" s="2"/>
      <c r="U114" s="3"/>
    </row>
    <row r="115" ht="15.75" customHeight="1">
      <c r="B115" s="1"/>
      <c r="T115" s="2"/>
      <c r="U115" s="3"/>
    </row>
    <row r="116" ht="15.75" customHeight="1">
      <c r="B116" s="1"/>
      <c r="T116" s="2"/>
      <c r="U116" s="3"/>
    </row>
    <row r="117" ht="15.75" customHeight="1">
      <c r="B117" s="1"/>
      <c r="T117" s="2"/>
      <c r="U117" s="3"/>
    </row>
    <row r="118" ht="15.75" customHeight="1">
      <c r="B118" s="1"/>
      <c r="T118" s="2"/>
      <c r="U118" s="3"/>
    </row>
    <row r="119" ht="15.75" customHeight="1">
      <c r="B119" s="1"/>
      <c r="T119" s="2"/>
      <c r="U119" s="3"/>
    </row>
    <row r="120" ht="15.75" customHeight="1">
      <c r="B120" s="1"/>
      <c r="T120" s="2"/>
      <c r="U120" s="3"/>
    </row>
    <row r="121" ht="15.75" customHeight="1">
      <c r="B121" s="1"/>
      <c r="T121" s="2"/>
      <c r="U121" s="3"/>
    </row>
    <row r="122" ht="15.75" customHeight="1">
      <c r="B122" s="1"/>
      <c r="T122" s="2"/>
      <c r="U122" s="3"/>
    </row>
    <row r="123" ht="15.75" customHeight="1">
      <c r="B123" s="1"/>
      <c r="T123" s="2"/>
      <c r="U123" s="3"/>
    </row>
    <row r="124" ht="15.75" customHeight="1">
      <c r="B124" s="1"/>
      <c r="T124" s="2"/>
      <c r="U124" s="3"/>
    </row>
    <row r="125" ht="15.75" customHeight="1">
      <c r="B125" s="1"/>
      <c r="T125" s="2"/>
      <c r="U125" s="3"/>
    </row>
    <row r="126" ht="15.75" customHeight="1">
      <c r="B126" s="1"/>
      <c r="T126" s="2"/>
      <c r="U126" s="3"/>
    </row>
    <row r="127" ht="15.75" customHeight="1">
      <c r="B127" s="1"/>
      <c r="T127" s="2"/>
      <c r="U127" s="3"/>
    </row>
    <row r="128" ht="15.75" customHeight="1">
      <c r="B128" s="1"/>
      <c r="T128" s="2"/>
      <c r="U128" s="3"/>
    </row>
    <row r="129" ht="15.75" customHeight="1">
      <c r="B129" s="1"/>
      <c r="T129" s="2"/>
      <c r="U129" s="3"/>
    </row>
    <row r="130" ht="15.75" customHeight="1">
      <c r="B130" s="1"/>
      <c r="T130" s="2"/>
      <c r="U130" s="3"/>
    </row>
    <row r="131" ht="15.75" customHeight="1">
      <c r="B131" s="1"/>
      <c r="T131" s="2"/>
      <c r="U131" s="3"/>
    </row>
    <row r="132" ht="15.75" customHeight="1">
      <c r="B132" s="1"/>
      <c r="T132" s="2"/>
      <c r="U132" s="3"/>
    </row>
    <row r="133" ht="15.75" customHeight="1">
      <c r="B133" s="1"/>
      <c r="T133" s="2"/>
      <c r="U133" s="3"/>
    </row>
    <row r="134" ht="15.75" customHeight="1">
      <c r="B134" s="1"/>
      <c r="T134" s="2"/>
      <c r="U134" s="3"/>
    </row>
    <row r="135" ht="15.75" customHeight="1">
      <c r="B135" s="1"/>
      <c r="T135" s="2"/>
      <c r="U135" s="3"/>
    </row>
    <row r="136" ht="15.75" customHeight="1">
      <c r="B136" s="1"/>
      <c r="T136" s="2"/>
      <c r="U136" s="3"/>
    </row>
    <row r="137" ht="15.75" customHeight="1">
      <c r="B137" s="1"/>
      <c r="T137" s="2"/>
      <c r="U137" s="3"/>
    </row>
    <row r="138" ht="15.75" customHeight="1">
      <c r="B138" s="1"/>
      <c r="T138" s="2"/>
      <c r="U138" s="3"/>
    </row>
    <row r="139" ht="15.75" customHeight="1">
      <c r="B139" s="1"/>
      <c r="T139" s="2"/>
      <c r="U139" s="3"/>
    </row>
    <row r="140" ht="15.75" customHeight="1">
      <c r="B140" s="1"/>
      <c r="T140" s="2"/>
      <c r="U140" s="3"/>
    </row>
    <row r="141" ht="15.75" customHeight="1">
      <c r="B141" s="1"/>
      <c r="T141" s="2"/>
      <c r="U141" s="3"/>
    </row>
    <row r="142" ht="15.75" customHeight="1">
      <c r="B142" s="1"/>
      <c r="T142" s="2"/>
      <c r="U142" s="3"/>
    </row>
    <row r="143" ht="15.75" customHeight="1">
      <c r="B143" s="1"/>
      <c r="T143" s="2"/>
      <c r="U143" s="3"/>
    </row>
    <row r="144" ht="15.75" customHeight="1">
      <c r="B144" s="1"/>
      <c r="T144" s="2"/>
      <c r="U144" s="3"/>
    </row>
    <row r="145" ht="15.75" customHeight="1">
      <c r="B145" s="1"/>
      <c r="T145" s="2"/>
      <c r="U145" s="3"/>
    </row>
    <row r="146" ht="15.75" customHeight="1">
      <c r="B146" s="1"/>
      <c r="T146" s="2"/>
      <c r="U146" s="3"/>
    </row>
    <row r="147" ht="15.75" customHeight="1">
      <c r="B147" s="1"/>
      <c r="T147" s="2"/>
      <c r="U147" s="3"/>
    </row>
    <row r="148" ht="15.75" customHeight="1">
      <c r="B148" s="1"/>
      <c r="T148" s="2"/>
      <c r="U148" s="3"/>
    </row>
    <row r="149" ht="15.75" customHeight="1">
      <c r="B149" s="1"/>
      <c r="T149" s="2"/>
      <c r="U149" s="3"/>
    </row>
    <row r="150" ht="15.75" customHeight="1">
      <c r="B150" s="1"/>
      <c r="T150" s="2"/>
      <c r="U150" s="3"/>
    </row>
    <row r="151" ht="15.75" customHeight="1">
      <c r="B151" s="1"/>
      <c r="T151" s="2"/>
      <c r="U151" s="3"/>
    </row>
    <row r="152" ht="15.75" customHeight="1">
      <c r="B152" s="1"/>
      <c r="T152" s="2"/>
      <c r="U152" s="3"/>
    </row>
    <row r="153" ht="15.75" customHeight="1">
      <c r="B153" s="1"/>
      <c r="T153" s="2"/>
      <c r="U153" s="3"/>
    </row>
    <row r="154" ht="15.75" customHeight="1">
      <c r="B154" s="1"/>
      <c r="T154" s="2"/>
      <c r="U154" s="3"/>
    </row>
    <row r="155" ht="15.75" customHeight="1">
      <c r="B155" s="1"/>
      <c r="T155" s="2"/>
      <c r="U155" s="3"/>
    </row>
    <row r="156" ht="15.75" customHeight="1">
      <c r="B156" s="1"/>
      <c r="T156" s="2"/>
      <c r="U156" s="3"/>
    </row>
    <row r="157" ht="15.75" customHeight="1">
      <c r="B157" s="1"/>
      <c r="T157" s="2"/>
      <c r="U157" s="3"/>
    </row>
    <row r="158" ht="15.75" customHeight="1">
      <c r="B158" s="1"/>
      <c r="T158" s="2"/>
      <c r="U158" s="3"/>
    </row>
    <row r="159" ht="15.75" customHeight="1">
      <c r="B159" s="1"/>
      <c r="T159" s="2"/>
      <c r="U159" s="3"/>
    </row>
    <row r="160" ht="15.75" customHeight="1">
      <c r="B160" s="1"/>
      <c r="T160" s="2"/>
      <c r="U160" s="3"/>
    </row>
    <row r="161" ht="15.75" customHeight="1">
      <c r="B161" s="1"/>
      <c r="T161" s="2"/>
      <c r="U161" s="3"/>
    </row>
    <row r="162" ht="15.75" customHeight="1">
      <c r="B162" s="1"/>
      <c r="T162" s="2"/>
      <c r="U162" s="3"/>
    </row>
    <row r="163" ht="15.75" customHeight="1">
      <c r="B163" s="1"/>
      <c r="T163" s="2"/>
      <c r="U163" s="3"/>
    </row>
    <row r="164" ht="15.75" customHeight="1">
      <c r="B164" s="1"/>
      <c r="T164" s="2"/>
      <c r="U164" s="3"/>
    </row>
    <row r="165" ht="15.75" customHeight="1">
      <c r="B165" s="1"/>
      <c r="T165" s="2"/>
      <c r="U165" s="3"/>
    </row>
    <row r="166" ht="15.75" customHeight="1">
      <c r="B166" s="1"/>
      <c r="T166" s="2"/>
      <c r="U166" s="3"/>
    </row>
    <row r="167" ht="15.75" customHeight="1">
      <c r="B167" s="1"/>
      <c r="T167" s="2"/>
      <c r="U167" s="3"/>
    </row>
    <row r="168" ht="15.75" customHeight="1">
      <c r="B168" s="1"/>
      <c r="T168" s="2"/>
      <c r="U168" s="3"/>
    </row>
    <row r="169" ht="15.75" customHeight="1">
      <c r="B169" s="1"/>
      <c r="T169" s="2"/>
      <c r="U169" s="3"/>
    </row>
    <row r="170" ht="15.75" customHeight="1">
      <c r="B170" s="1"/>
      <c r="T170" s="2"/>
      <c r="U170" s="3"/>
    </row>
    <row r="171" ht="15.75" customHeight="1">
      <c r="B171" s="1"/>
      <c r="T171" s="2"/>
      <c r="U171" s="3"/>
    </row>
    <row r="172" ht="15.75" customHeight="1">
      <c r="B172" s="1"/>
      <c r="T172" s="2"/>
      <c r="U172" s="3"/>
    </row>
    <row r="173" ht="15.75" customHeight="1">
      <c r="B173" s="1"/>
      <c r="T173" s="2"/>
      <c r="U173" s="3"/>
    </row>
    <row r="174" ht="15.75" customHeight="1">
      <c r="B174" s="1"/>
      <c r="T174" s="2"/>
      <c r="U174" s="3"/>
    </row>
    <row r="175" ht="15.75" customHeight="1">
      <c r="B175" s="1"/>
      <c r="T175" s="2"/>
      <c r="U175" s="3"/>
    </row>
    <row r="176" ht="15.75" customHeight="1">
      <c r="B176" s="1"/>
      <c r="T176" s="2"/>
      <c r="U176" s="3"/>
    </row>
    <row r="177" ht="15.75" customHeight="1">
      <c r="B177" s="1"/>
      <c r="T177" s="2"/>
      <c r="U177" s="3"/>
    </row>
    <row r="178" ht="15.75" customHeight="1">
      <c r="B178" s="1"/>
      <c r="T178" s="2"/>
      <c r="U178" s="3"/>
    </row>
    <row r="179" ht="15.75" customHeight="1">
      <c r="B179" s="1"/>
      <c r="T179" s="2"/>
      <c r="U179" s="3"/>
    </row>
    <row r="180" ht="15.75" customHeight="1">
      <c r="B180" s="1"/>
      <c r="T180" s="2"/>
      <c r="U180" s="3"/>
    </row>
    <row r="181" ht="15.75" customHeight="1">
      <c r="B181" s="1"/>
      <c r="T181" s="2"/>
      <c r="U181" s="3"/>
    </row>
    <row r="182" ht="15.75" customHeight="1">
      <c r="B182" s="1"/>
      <c r="T182" s="2"/>
      <c r="U182" s="3"/>
    </row>
    <row r="183" ht="15.75" customHeight="1">
      <c r="B183" s="1"/>
      <c r="T183" s="2"/>
      <c r="U183" s="3"/>
    </row>
    <row r="184" ht="15.75" customHeight="1">
      <c r="B184" s="1"/>
      <c r="T184" s="2"/>
      <c r="U184" s="3"/>
    </row>
    <row r="185" ht="15.75" customHeight="1">
      <c r="B185" s="1"/>
      <c r="T185" s="2"/>
      <c r="U185" s="3"/>
    </row>
    <row r="186" ht="15.75" customHeight="1">
      <c r="B186" s="1"/>
      <c r="T186" s="2"/>
      <c r="U186" s="3"/>
    </row>
    <row r="187" ht="15.75" customHeight="1">
      <c r="B187" s="1"/>
      <c r="T187" s="2"/>
      <c r="U187" s="3"/>
    </row>
    <row r="188" ht="15.75" customHeight="1">
      <c r="B188" s="1"/>
      <c r="T188" s="2"/>
      <c r="U188" s="3"/>
    </row>
    <row r="189" ht="15.75" customHeight="1">
      <c r="B189" s="1"/>
      <c r="T189" s="2"/>
      <c r="U189" s="3"/>
    </row>
    <row r="190" ht="15.75" customHeight="1">
      <c r="B190" s="1"/>
      <c r="T190" s="2"/>
      <c r="U190" s="3"/>
    </row>
    <row r="191" ht="15.75" customHeight="1">
      <c r="B191" s="1"/>
      <c r="T191" s="2"/>
      <c r="U191" s="3"/>
    </row>
    <row r="192" ht="15.75" customHeight="1">
      <c r="B192" s="1"/>
      <c r="T192" s="2"/>
      <c r="U192" s="3"/>
    </row>
    <row r="193" ht="15.75" customHeight="1">
      <c r="B193" s="1"/>
      <c r="T193" s="2"/>
      <c r="U193" s="3"/>
    </row>
    <row r="194" ht="15.75" customHeight="1">
      <c r="B194" s="1"/>
      <c r="T194" s="2"/>
      <c r="U194" s="3"/>
    </row>
    <row r="195" ht="15.75" customHeight="1">
      <c r="B195" s="1"/>
      <c r="T195" s="2"/>
      <c r="U195" s="3"/>
    </row>
    <row r="196" ht="15.75" customHeight="1">
      <c r="B196" s="1"/>
      <c r="T196" s="2"/>
      <c r="U196" s="3"/>
    </row>
    <row r="197" ht="15.75" customHeight="1">
      <c r="B197" s="1"/>
      <c r="T197" s="2"/>
      <c r="U197" s="3"/>
    </row>
    <row r="198" ht="15.75" customHeight="1">
      <c r="B198" s="1"/>
      <c r="T198" s="2"/>
      <c r="U198" s="3"/>
    </row>
    <row r="199" ht="15.75" customHeight="1">
      <c r="B199" s="1"/>
      <c r="T199" s="2"/>
      <c r="U199" s="3"/>
    </row>
    <row r="200" ht="15.75" customHeight="1">
      <c r="B200" s="1"/>
      <c r="T200" s="2"/>
      <c r="U200" s="3"/>
    </row>
    <row r="201" ht="15.75" customHeight="1">
      <c r="B201" s="1"/>
      <c r="T201" s="2"/>
      <c r="U201" s="3"/>
    </row>
    <row r="202" ht="15.75" customHeight="1">
      <c r="B202" s="1"/>
      <c r="T202" s="2"/>
      <c r="U202" s="3"/>
    </row>
    <row r="203" ht="15.75" customHeight="1">
      <c r="B203" s="1"/>
      <c r="T203" s="2"/>
      <c r="U203" s="3"/>
    </row>
    <row r="204" ht="15.75" customHeight="1">
      <c r="B204" s="1"/>
      <c r="T204" s="2"/>
      <c r="U204" s="3"/>
    </row>
    <row r="205" ht="15.75" customHeight="1">
      <c r="B205" s="1"/>
      <c r="T205" s="2"/>
      <c r="U205" s="3"/>
    </row>
    <row r="206" ht="15.75" customHeight="1">
      <c r="B206" s="1"/>
      <c r="T206" s="2"/>
      <c r="U206" s="3"/>
    </row>
    <row r="207" ht="15.75" customHeight="1">
      <c r="B207" s="1"/>
      <c r="T207" s="2"/>
      <c r="U207" s="3"/>
    </row>
    <row r="208" ht="15.75" customHeight="1">
      <c r="B208" s="1"/>
      <c r="T208" s="2"/>
      <c r="U208" s="3"/>
    </row>
    <row r="209" ht="15.75" customHeight="1">
      <c r="B209" s="1"/>
      <c r="T209" s="2"/>
      <c r="U209" s="3"/>
    </row>
    <row r="210" ht="15.75" customHeight="1">
      <c r="B210" s="1"/>
      <c r="T210" s="2"/>
      <c r="U210" s="3"/>
    </row>
    <row r="211" ht="15.75" customHeight="1">
      <c r="B211" s="1"/>
      <c r="T211" s="2"/>
      <c r="U211" s="3"/>
    </row>
    <row r="212" ht="15.75" customHeight="1">
      <c r="B212" s="1"/>
      <c r="T212" s="2"/>
      <c r="U212" s="3"/>
    </row>
    <row r="213" ht="15.75" customHeight="1">
      <c r="B213" s="1"/>
      <c r="T213" s="2"/>
      <c r="U213" s="3"/>
    </row>
    <row r="214" ht="15.75" customHeight="1">
      <c r="B214" s="1"/>
      <c r="T214" s="2"/>
      <c r="U214" s="3"/>
    </row>
    <row r="215" ht="15.75" customHeight="1">
      <c r="B215" s="1"/>
      <c r="T215" s="2"/>
      <c r="U215" s="3"/>
    </row>
    <row r="216" ht="15.75" customHeight="1">
      <c r="B216" s="1"/>
      <c r="T216" s="2"/>
      <c r="U216" s="3"/>
    </row>
    <row r="217" ht="15.75" customHeight="1">
      <c r="B217" s="1"/>
      <c r="T217" s="2"/>
      <c r="U217" s="3"/>
    </row>
    <row r="218" ht="15.75" customHeight="1">
      <c r="B218" s="1"/>
      <c r="T218" s="2"/>
      <c r="U218" s="3"/>
    </row>
    <row r="219" ht="15.75" customHeight="1">
      <c r="B219" s="1"/>
      <c r="T219" s="2"/>
      <c r="U219" s="3"/>
    </row>
    <row r="220" ht="15.75" customHeight="1">
      <c r="B220" s="1"/>
      <c r="T220" s="2"/>
      <c r="U220" s="3"/>
    </row>
    <row r="221" ht="15.75" customHeight="1">
      <c r="B221" s="1"/>
      <c r="T221" s="2"/>
      <c r="U221" s="3"/>
    </row>
    <row r="222" ht="15.75" customHeight="1">
      <c r="B222" s="1"/>
      <c r="T222" s="2"/>
      <c r="U222" s="3"/>
    </row>
    <row r="223" ht="15.75" customHeight="1">
      <c r="B223" s="1"/>
      <c r="T223" s="2"/>
      <c r="U223" s="3"/>
    </row>
    <row r="224" ht="15.75" customHeight="1">
      <c r="B224" s="1"/>
      <c r="T224" s="2"/>
      <c r="U224" s="3"/>
    </row>
    <row r="225" ht="15.75" customHeight="1">
      <c r="B225" s="1"/>
      <c r="T225" s="2"/>
      <c r="U225" s="3"/>
    </row>
    <row r="226" ht="15.75" customHeight="1">
      <c r="B226" s="1"/>
      <c r="T226" s="2"/>
      <c r="U226" s="3"/>
    </row>
    <row r="227" ht="15.75" customHeight="1">
      <c r="B227" s="1"/>
      <c r="T227" s="2"/>
      <c r="U227" s="3"/>
    </row>
    <row r="228" ht="15.75" customHeight="1">
      <c r="B228" s="1"/>
      <c r="T228" s="2"/>
      <c r="U228" s="3"/>
    </row>
    <row r="229" ht="15.75" customHeight="1">
      <c r="B229" s="1"/>
      <c r="T229" s="2"/>
      <c r="U229" s="3"/>
    </row>
    <row r="230" ht="15.75" customHeight="1">
      <c r="B230" s="1"/>
      <c r="T230" s="2"/>
      <c r="U230" s="3"/>
    </row>
    <row r="231" ht="15.75" customHeight="1">
      <c r="B231" s="1"/>
      <c r="T231" s="2"/>
      <c r="U231" s="3"/>
    </row>
    <row r="232" ht="15.75" customHeight="1">
      <c r="B232" s="1"/>
      <c r="T232" s="2"/>
      <c r="U232" s="3"/>
    </row>
    <row r="233" ht="15.75" customHeight="1">
      <c r="B233" s="1"/>
      <c r="T233" s="2"/>
      <c r="U233" s="3"/>
    </row>
    <row r="234" ht="15.75" customHeight="1">
      <c r="B234" s="1"/>
      <c r="T234" s="2"/>
      <c r="U234" s="3"/>
    </row>
    <row r="235" ht="15.75" customHeight="1">
      <c r="B235" s="1"/>
      <c r="T235" s="2"/>
      <c r="U235" s="3"/>
    </row>
    <row r="236" ht="15.75" customHeight="1">
      <c r="B236" s="1"/>
      <c r="T236" s="2"/>
      <c r="U236" s="3"/>
    </row>
    <row r="237" ht="15.75" customHeight="1">
      <c r="B237" s="1"/>
      <c r="T237" s="2"/>
      <c r="U237" s="3"/>
    </row>
    <row r="238" ht="15.75" customHeight="1">
      <c r="B238" s="1"/>
      <c r="T238" s="2"/>
      <c r="U238" s="3"/>
    </row>
    <row r="239" ht="15.75" customHeight="1">
      <c r="B239" s="1"/>
      <c r="T239" s="2"/>
      <c r="U239" s="3"/>
    </row>
    <row r="240" ht="15.75" customHeight="1">
      <c r="B240" s="1"/>
      <c r="T240" s="2"/>
      <c r="U240" s="3"/>
    </row>
    <row r="241" ht="15.75" customHeight="1">
      <c r="B241" s="1"/>
      <c r="T241" s="2"/>
      <c r="U241" s="3"/>
    </row>
    <row r="242" ht="15.75" customHeight="1">
      <c r="B242" s="1"/>
      <c r="T242" s="2"/>
      <c r="U242" s="3"/>
    </row>
    <row r="243" ht="15.75" customHeight="1">
      <c r="B243" s="1"/>
      <c r="T243" s="2"/>
      <c r="U243" s="3"/>
    </row>
    <row r="244" ht="15.75" customHeight="1">
      <c r="B244" s="1"/>
      <c r="T244" s="2"/>
      <c r="U244" s="3"/>
    </row>
    <row r="245" ht="15.75" customHeight="1">
      <c r="B245" s="1"/>
      <c r="T245" s="2"/>
      <c r="U245" s="3"/>
    </row>
    <row r="246" ht="15.75" customHeight="1">
      <c r="B246" s="1"/>
      <c r="T246" s="2"/>
      <c r="U246" s="3"/>
    </row>
    <row r="247" ht="15.75" customHeight="1">
      <c r="B247" s="1"/>
      <c r="T247" s="2"/>
      <c r="U247" s="3"/>
    </row>
    <row r="248" ht="15.75" customHeight="1">
      <c r="B248" s="1"/>
      <c r="T248" s="2"/>
      <c r="U248" s="3"/>
    </row>
    <row r="249" ht="15.75" customHeight="1">
      <c r="B249" s="1"/>
      <c r="T249" s="2"/>
      <c r="U249" s="3"/>
    </row>
    <row r="250" ht="15.75" customHeight="1">
      <c r="B250" s="1"/>
      <c r="T250" s="2"/>
      <c r="U250" s="3"/>
    </row>
    <row r="251" ht="15.75" customHeight="1">
      <c r="B251" s="1"/>
      <c r="T251" s="2"/>
      <c r="U251" s="3"/>
    </row>
    <row r="252" ht="15.75" customHeight="1">
      <c r="B252" s="1"/>
      <c r="T252" s="2"/>
      <c r="U252" s="3"/>
    </row>
    <row r="253" ht="15.75" customHeight="1">
      <c r="B253" s="1"/>
      <c r="T253" s="2"/>
      <c r="U253" s="2"/>
    </row>
    <row r="254" ht="15.75" customHeight="1">
      <c r="B254" s="1"/>
      <c r="T254" s="2"/>
      <c r="U254" s="2"/>
    </row>
    <row r="255" ht="15.75" customHeight="1">
      <c r="B255" s="1"/>
      <c r="T255" s="2"/>
      <c r="U255" s="2"/>
    </row>
    <row r="256" ht="15.75" customHeight="1">
      <c r="B256" s="1"/>
      <c r="T256" s="2"/>
      <c r="U256" s="2"/>
    </row>
    <row r="257" ht="15.75" customHeight="1">
      <c r="B257" s="1"/>
      <c r="T257" s="2"/>
      <c r="U257" s="2"/>
    </row>
    <row r="258" ht="15.75" customHeight="1">
      <c r="B258" s="1"/>
      <c r="T258" s="2"/>
      <c r="U258" s="2"/>
    </row>
    <row r="259" ht="15.75" customHeight="1">
      <c r="B259" s="1"/>
      <c r="T259" s="2"/>
      <c r="U259" s="2"/>
    </row>
    <row r="260" ht="15.75" customHeight="1">
      <c r="B260" s="1"/>
      <c r="T260" s="2"/>
      <c r="U260" s="2"/>
    </row>
    <row r="261" ht="15.75" customHeight="1">
      <c r="B261" s="1"/>
      <c r="T261" s="2"/>
      <c r="U261" s="2"/>
    </row>
    <row r="262" ht="15.75" customHeight="1">
      <c r="B262" s="1"/>
      <c r="T262" s="2"/>
      <c r="U262" s="2"/>
    </row>
    <row r="263" ht="15.75" customHeight="1">
      <c r="B263" s="1"/>
      <c r="T263" s="2"/>
      <c r="U263" s="2"/>
    </row>
    <row r="264" ht="15.75" customHeight="1">
      <c r="B264" s="1"/>
      <c r="T264" s="2"/>
      <c r="U264" s="2"/>
    </row>
    <row r="265" ht="15.75" customHeight="1">
      <c r="B265" s="1"/>
      <c r="T265" s="2"/>
      <c r="U265" s="2"/>
    </row>
    <row r="266" ht="15.75" customHeight="1">
      <c r="B266" s="1"/>
      <c r="T266" s="2"/>
      <c r="U266" s="2"/>
    </row>
    <row r="267" ht="15.75" customHeight="1">
      <c r="B267" s="1"/>
      <c r="T267" s="2"/>
      <c r="U267" s="2"/>
    </row>
    <row r="268" ht="15.75" customHeight="1">
      <c r="B268" s="1"/>
      <c r="T268" s="2"/>
      <c r="U268" s="2"/>
    </row>
    <row r="269" ht="15.75" customHeight="1">
      <c r="B269" s="1"/>
      <c r="T269" s="2"/>
      <c r="U269" s="2"/>
    </row>
    <row r="270" ht="15.75" customHeight="1">
      <c r="B270" s="1"/>
      <c r="T270" s="2"/>
      <c r="U270" s="2"/>
    </row>
    <row r="271" ht="15.75" customHeight="1">
      <c r="B271" s="1"/>
      <c r="T271" s="2"/>
      <c r="U271" s="2"/>
    </row>
    <row r="272" ht="15.75" customHeight="1">
      <c r="B272" s="1"/>
      <c r="T272" s="2"/>
      <c r="U272" s="2"/>
    </row>
    <row r="273" ht="15.75" customHeight="1">
      <c r="B273" s="1"/>
      <c r="T273" s="2"/>
      <c r="U273" s="2"/>
    </row>
    <row r="274" ht="15.75" customHeight="1">
      <c r="B274" s="1"/>
      <c r="T274" s="2"/>
      <c r="U274" s="2"/>
    </row>
    <row r="275" ht="15.75" customHeight="1">
      <c r="B275" s="1"/>
      <c r="T275" s="2"/>
      <c r="U275" s="2"/>
    </row>
    <row r="276" ht="15.75" customHeight="1">
      <c r="B276" s="1"/>
      <c r="T276" s="2"/>
      <c r="U276" s="2"/>
    </row>
    <row r="277" ht="15.75" customHeight="1">
      <c r="B277" s="1"/>
      <c r="T277" s="2"/>
      <c r="U277" s="2"/>
    </row>
    <row r="278" ht="15.75" customHeight="1">
      <c r="B278" s="1"/>
      <c r="T278" s="2"/>
      <c r="U278" s="2"/>
    </row>
    <row r="279" ht="15.75" customHeight="1">
      <c r="B279" s="1"/>
      <c r="T279" s="2"/>
      <c r="U279" s="2"/>
    </row>
    <row r="280" ht="15.75" customHeight="1">
      <c r="B280" s="1"/>
      <c r="T280" s="2"/>
      <c r="U280" s="2"/>
    </row>
    <row r="281" ht="15.75" customHeight="1">
      <c r="B281" s="1"/>
      <c r="T281" s="2"/>
      <c r="U281" s="2"/>
    </row>
    <row r="282" ht="15.75" customHeight="1">
      <c r="B282" s="1"/>
      <c r="T282" s="2"/>
      <c r="U282" s="2"/>
    </row>
    <row r="283" ht="15.75" customHeight="1">
      <c r="B283" s="1"/>
      <c r="T283" s="2"/>
      <c r="U283" s="2"/>
    </row>
    <row r="284" ht="15.75" customHeight="1">
      <c r="B284" s="1"/>
      <c r="T284" s="2"/>
      <c r="U284" s="2"/>
    </row>
    <row r="285" ht="15.75" customHeight="1">
      <c r="B285" s="1"/>
      <c r="T285" s="2"/>
      <c r="U285" s="2"/>
    </row>
    <row r="286" ht="15.75" customHeight="1">
      <c r="B286" s="1"/>
      <c r="T286" s="2"/>
      <c r="U286" s="2"/>
    </row>
    <row r="287" ht="15.75" customHeight="1">
      <c r="B287" s="1"/>
      <c r="T287" s="2"/>
      <c r="U287" s="2"/>
    </row>
    <row r="288" ht="15.75" customHeight="1">
      <c r="B288" s="1"/>
      <c r="T288" s="2"/>
      <c r="U288" s="2"/>
    </row>
    <row r="289" ht="15.75" customHeight="1">
      <c r="B289" s="1"/>
      <c r="T289" s="2"/>
      <c r="U289" s="2"/>
    </row>
    <row r="290" ht="15.75" customHeight="1">
      <c r="B290" s="1"/>
      <c r="T290" s="2"/>
      <c r="U290" s="2"/>
    </row>
    <row r="291" ht="15.75" customHeight="1">
      <c r="B291" s="1"/>
      <c r="T291" s="2"/>
      <c r="U291" s="2"/>
    </row>
    <row r="292" ht="15.75" customHeight="1">
      <c r="B292" s="1"/>
      <c r="T292" s="2"/>
      <c r="U292" s="2"/>
    </row>
    <row r="293" ht="15.75" customHeight="1">
      <c r="B293" s="1"/>
      <c r="T293" s="2"/>
      <c r="U293" s="2"/>
    </row>
    <row r="294" ht="15.75" customHeight="1">
      <c r="B294" s="1"/>
      <c r="T294" s="2"/>
      <c r="U294" s="2"/>
    </row>
    <row r="295" ht="15.75" customHeight="1">
      <c r="B295" s="1"/>
      <c r="T295" s="2"/>
      <c r="U295" s="2"/>
    </row>
    <row r="296" ht="15.75" customHeight="1">
      <c r="B296" s="1"/>
      <c r="T296" s="2"/>
      <c r="U296" s="2"/>
    </row>
    <row r="297" ht="15.75" customHeight="1">
      <c r="B297" s="1"/>
      <c r="T297" s="2"/>
      <c r="U297" s="2"/>
    </row>
    <row r="298" ht="15.75" customHeight="1">
      <c r="B298" s="1"/>
      <c r="T298" s="2"/>
      <c r="U298" s="2"/>
    </row>
    <row r="299" ht="15.75" customHeight="1">
      <c r="B299" s="1"/>
      <c r="T299" s="2"/>
      <c r="U299" s="2"/>
    </row>
    <row r="300" ht="15.75" customHeight="1">
      <c r="B300" s="1"/>
      <c r="T300" s="2"/>
      <c r="U300" s="2"/>
    </row>
    <row r="301" ht="15.75" customHeight="1">
      <c r="B301" s="1"/>
      <c r="T301" s="2"/>
      <c r="U301" s="2"/>
    </row>
    <row r="302" ht="15.75" customHeight="1">
      <c r="B302" s="1"/>
      <c r="T302" s="2"/>
      <c r="U302" s="2"/>
    </row>
    <row r="303" ht="15.75" customHeight="1">
      <c r="B303" s="1"/>
      <c r="T303" s="2"/>
      <c r="U303" s="2"/>
    </row>
    <row r="304" ht="15.75" customHeight="1">
      <c r="B304" s="1"/>
      <c r="T304" s="2"/>
      <c r="U304" s="2"/>
    </row>
    <row r="305" ht="15.75" customHeight="1">
      <c r="B305" s="1"/>
      <c r="T305" s="2"/>
      <c r="U305" s="2"/>
    </row>
    <row r="306" ht="15.75" customHeight="1">
      <c r="B306" s="1"/>
      <c r="T306" s="2"/>
      <c r="U306" s="2"/>
    </row>
    <row r="307" ht="15.75" customHeight="1">
      <c r="B307" s="1"/>
      <c r="T307" s="2"/>
      <c r="U307" s="2"/>
    </row>
    <row r="308" ht="15.75" customHeight="1">
      <c r="B308" s="1"/>
      <c r="T308" s="2"/>
      <c r="U308" s="2"/>
    </row>
    <row r="309" ht="15.75" customHeight="1">
      <c r="B309" s="1"/>
      <c r="T309" s="2"/>
      <c r="U309" s="2"/>
    </row>
    <row r="310" ht="15.75" customHeight="1">
      <c r="B310" s="1"/>
      <c r="T310" s="2"/>
      <c r="U310" s="2"/>
    </row>
    <row r="311" ht="15.75" customHeight="1">
      <c r="B311" s="1"/>
      <c r="T311" s="2"/>
      <c r="U311" s="2"/>
    </row>
    <row r="312" ht="15.75" customHeight="1">
      <c r="B312" s="1"/>
      <c r="T312" s="2"/>
      <c r="U312" s="2"/>
    </row>
    <row r="313" ht="15.75" customHeight="1">
      <c r="B313" s="1"/>
      <c r="T313" s="2"/>
      <c r="U313" s="2"/>
    </row>
    <row r="314" ht="15.75" customHeight="1">
      <c r="B314" s="1"/>
      <c r="T314" s="2"/>
      <c r="U314" s="2"/>
    </row>
    <row r="315" ht="15.75" customHeight="1">
      <c r="B315" s="1"/>
      <c r="T315" s="2"/>
      <c r="U315" s="2"/>
    </row>
    <row r="316" ht="15.75" customHeight="1">
      <c r="B316" s="1"/>
      <c r="T316" s="2"/>
      <c r="U316" s="2"/>
    </row>
    <row r="317" ht="15.75" customHeight="1">
      <c r="B317" s="1"/>
      <c r="T317" s="2"/>
      <c r="U317" s="2"/>
    </row>
    <row r="318" ht="15.75" customHeight="1">
      <c r="B318" s="1"/>
      <c r="T318" s="2"/>
      <c r="U318" s="2"/>
    </row>
    <row r="319" ht="15.75" customHeight="1">
      <c r="B319" s="1"/>
      <c r="T319" s="2"/>
      <c r="U319" s="2"/>
    </row>
    <row r="320" ht="15.75" customHeight="1">
      <c r="B320" s="1"/>
      <c r="T320" s="2"/>
      <c r="U320" s="2"/>
    </row>
    <row r="321" ht="15.75" customHeight="1">
      <c r="B321" s="1"/>
      <c r="T321" s="2"/>
      <c r="U321" s="2"/>
    </row>
    <row r="322" ht="15.75" customHeight="1">
      <c r="B322" s="1"/>
      <c r="T322" s="2"/>
      <c r="U322" s="2"/>
    </row>
    <row r="323" ht="15.75" customHeight="1">
      <c r="B323" s="1"/>
      <c r="T323" s="2"/>
      <c r="U323" s="2"/>
    </row>
    <row r="324" ht="15.75" customHeight="1">
      <c r="B324" s="1"/>
      <c r="T324" s="2"/>
      <c r="U324" s="2"/>
    </row>
    <row r="325" ht="15.75" customHeight="1">
      <c r="B325" s="1"/>
      <c r="T325" s="2"/>
      <c r="U325" s="2"/>
    </row>
    <row r="326" ht="15.75" customHeight="1">
      <c r="B326" s="1"/>
      <c r="T326" s="2"/>
      <c r="U326" s="2"/>
    </row>
    <row r="327" ht="15.75" customHeight="1">
      <c r="B327" s="1"/>
      <c r="T327" s="2"/>
      <c r="U327" s="2"/>
    </row>
    <row r="328" ht="15.75" customHeight="1">
      <c r="B328" s="1"/>
      <c r="T328" s="2"/>
      <c r="U328" s="2"/>
    </row>
    <row r="329" ht="15.75" customHeight="1">
      <c r="B329" s="1"/>
      <c r="T329" s="2"/>
      <c r="U329" s="2"/>
    </row>
    <row r="330" ht="15.75" customHeight="1">
      <c r="B330" s="1"/>
      <c r="T330" s="2"/>
      <c r="U330" s="2"/>
    </row>
    <row r="331" ht="15.75" customHeight="1">
      <c r="B331" s="1"/>
      <c r="T331" s="2"/>
      <c r="U331" s="2"/>
    </row>
    <row r="332" ht="15.75" customHeight="1">
      <c r="B332" s="1"/>
      <c r="T332" s="2"/>
      <c r="U332" s="2"/>
    </row>
    <row r="333" ht="15.75" customHeight="1">
      <c r="B333" s="1"/>
      <c r="T333" s="2"/>
      <c r="U333" s="2"/>
    </row>
    <row r="334" ht="15.75" customHeight="1">
      <c r="B334" s="1"/>
      <c r="T334" s="2"/>
      <c r="U334" s="2"/>
    </row>
    <row r="335" ht="15.75" customHeight="1">
      <c r="B335" s="1"/>
      <c r="T335" s="2"/>
      <c r="U335" s="2"/>
    </row>
    <row r="336" ht="15.75" customHeight="1">
      <c r="B336" s="1"/>
      <c r="T336" s="2"/>
      <c r="U336" s="2"/>
    </row>
    <row r="337" ht="15.75" customHeight="1">
      <c r="B337" s="1"/>
      <c r="T337" s="2"/>
      <c r="U337" s="2"/>
    </row>
    <row r="338" ht="15.75" customHeight="1">
      <c r="B338" s="1"/>
      <c r="T338" s="2"/>
      <c r="U338" s="2"/>
    </row>
    <row r="339" ht="15.75" customHeight="1">
      <c r="B339" s="1"/>
      <c r="T339" s="2"/>
      <c r="U339" s="2"/>
    </row>
    <row r="340" ht="15.75" customHeight="1">
      <c r="B340" s="1"/>
      <c r="T340" s="2"/>
      <c r="U340" s="2"/>
    </row>
    <row r="341" ht="15.75" customHeight="1">
      <c r="B341" s="1"/>
      <c r="T341" s="2"/>
      <c r="U341" s="2"/>
    </row>
    <row r="342" ht="15.75" customHeight="1">
      <c r="B342" s="1"/>
      <c r="T342" s="2"/>
      <c r="U342" s="2"/>
    </row>
    <row r="343" ht="15.75" customHeight="1">
      <c r="B343" s="1"/>
      <c r="T343" s="2"/>
      <c r="U343" s="2"/>
    </row>
    <row r="344" ht="15.75" customHeight="1">
      <c r="B344" s="1"/>
      <c r="T344" s="2"/>
      <c r="U344" s="2"/>
    </row>
    <row r="345" ht="15.75" customHeight="1">
      <c r="B345" s="1"/>
      <c r="T345" s="2"/>
      <c r="U345" s="2"/>
    </row>
    <row r="346" ht="15.75" customHeight="1">
      <c r="B346" s="1"/>
      <c r="T346" s="2"/>
      <c r="U346" s="2"/>
    </row>
    <row r="347" ht="15.75" customHeight="1">
      <c r="B347" s="1"/>
      <c r="T347" s="2"/>
      <c r="U347" s="2"/>
    </row>
    <row r="348" ht="15.75" customHeight="1">
      <c r="B348" s="1"/>
      <c r="T348" s="2"/>
      <c r="U348" s="2"/>
    </row>
    <row r="349" ht="15.75" customHeight="1">
      <c r="B349" s="1"/>
      <c r="T349" s="2"/>
      <c r="U349" s="2"/>
    </row>
    <row r="350" ht="15.75" customHeight="1">
      <c r="B350" s="1"/>
      <c r="T350" s="2"/>
      <c r="U350" s="2"/>
    </row>
    <row r="351" ht="15.75" customHeight="1">
      <c r="B351" s="1"/>
      <c r="T351" s="2"/>
      <c r="U351" s="2"/>
    </row>
    <row r="352" ht="15.75" customHeight="1">
      <c r="B352" s="1"/>
      <c r="T352" s="2"/>
      <c r="U352" s="2"/>
    </row>
    <row r="353" ht="15.75" customHeight="1">
      <c r="B353" s="1"/>
      <c r="T353" s="2"/>
      <c r="U353" s="2"/>
    </row>
    <row r="354" ht="15.75" customHeight="1">
      <c r="B354" s="1"/>
      <c r="T354" s="2"/>
      <c r="U354" s="2"/>
    </row>
    <row r="355" ht="15.75" customHeight="1">
      <c r="B355" s="1"/>
      <c r="T355" s="2"/>
      <c r="U355" s="2"/>
    </row>
    <row r="356" ht="15.75" customHeight="1">
      <c r="B356" s="1"/>
      <c r="T356" s="2"/>
      <c r="U356" s="2"/>
    </row>
    <row r="357" ht="15.75" customHeight="1">
      <c r="B357" s="1"/>
      <c r="T357" s="2"/>
      <c r="U357" s="2"/>
    </row>
    <row r="358" ht="15.75" customHeight="1">
      <c r="B358" s="1"/>
      <c r="T358" s="2"/>
      <c r="U358" s="2"/>
    </row>
    <row r="359" ht="15.75" customHeight="1">
      <c r="B359" s="1"/>
      <c r="T359" s="2"/>
      <c r="U359" s="2"/>
    </row>
    <row r="360" ht="15.75" customHeight="1">
      <c r="B360" s="1"/>
      <c r="T360" s="2"/>
      <c r="U360" s="2"/>
    </row>
    <row r="361" ht="15.75" customHeight="1">
      <c r="B361" s="1"/>
      <c r="T361" s="2"/>
      <c r="U361" s="2"/>
    </row>
    <row r="362" ht="15.75" customHeight="1">
      <c r="B362" s="1"/>
      <c r="T362" s="2"/>
      <c r="U362" s="2"/>
    </row>
    <row r="363" ht="15.75" customHeight="1">
      <c r="B363" s="1"/>
      <c r="T363" s="2"/>
      <c r="U363" s="2"/>
    </row>
    <row r="364" ht="15.75" customHeight="1">
      <c r="B364" s="1"/>
      <c r="T364" s="2"/>
      <c r="U364" s="2"/>
    </row>
    <row r="365" ht="15.75" customHeight="1">
      <c r="B365" s="1"/>
      <c r="T365" s="2"/>
      <c r="U365" s="2"/>
    </row>
    <row r="366" ht="15.75" customHeight="1">
      <c r="B366" s="1"/>
      <c r="T366" s="2"/>
      <c r="U366" s="2"/>
    </row>
    <row r="367" ht="15.75" customHeight="1">
      <c r="B367" s="1"/>
      <c r="T367" s="2"/>
      <c r="U367" s="2"/>
    </row>
    <row r="368" ht="15.75" customHeight="1">
      <c r="B368" s="1"/>
      <c r="T368" s="2"/>
      <c r="U368" s="2"/>
    </row>
    <row r="369" ht="15.75" customHeight="1">
      <c r="B369" s="1"/>
      <c r="T369" s="2"/>
      <c r="U369" s="2"/>
    </row>
    <row r="370" ht="15.75" customHeight="1">
      <c r="B370" s="1"/>
      <c r="T370" s="2"/>
      <c r="U370" s="2"/>
    </row>
    <row r="371" ht="15.75" customHeight="1">
      <c r="B371" s="1"/>
      <c r="T371" s="2"/>
      <c r="U371" s="2"/>
    </row>
    <row r="372" ht="15.75" customHeight="1">
      <c r="B372" s="1"/>
      <c r="T372" s="2"/>
      <c r="U372" s="2"/>
    </row>
    <row r="373" ht="15.75" customHeight="1">
      <c r="B373" s="1"/>
      <c r="T373" s="2"/>
      <c r="U373" s="2"/>
    </row>
    <row r="374" ht="15.75" customHeight="1">
      <c r="B374" s="1"/>
      <c r="T374" s="2"/>
      <c r="U374" s="2"/>
    </row>
    <row r="375" ht="15.75" customHeight="1">
      <c r="B375" s="1"/>
      <c r="T375" s="2"/>
      <c r="U375" s="2"/>
    </row>
    <row r="376" ht="15.75" customHeight="1">
      <c r="B376" s="1"/>
      <c r="T376" s="2"/>
      <c r="U376" s="2"/>
    </row>
    <row r="377" ht="15.75" customHeight="1">
      <c r="B377" s="1"/>
      <c r="T377" s="2"/>
      <c r="U377" s="2"/>
    </row>
    <row r="378" ht="15.75" customHeight="1">
      <c r="B378" s="1"/>
      <c r="T378" s="2"/>
      <c r="U378" s="2"/>
    </row>
    <row r="379" ht="15.75" customHeight="1">
      <c r="B379" s="1"/>
      <c r="T379" s="2"/>
      <c r="U379" s="2"/>
    </row>
    <row r="380" ht="15.75" customHeight="1">
      <c r="B380" s="1"/>
      <c r="T380" s="2"/>
      <c r="U380" s="2"/>
    </row>
    <row r="381" ht="15.75" customHeight="1">
      <c r="B381" s="1"/>
      <c r="T381" s="2"/>
      <c r="U381" s="2"/>
    </row>
    <row r="382" ht="15.75" customHeight="1">
      <c r="B382" s="1"/>
      <c r="T382" s="2"/>
      <c r="U382" s="2"/>
    </row>
    <row r="383" ht="15.75" customHeight="1">
      <c r="B383" s="1"/>
      <c r="T383" s="2"/>
      <c r="U383" s="2"/>
    </row>
    <row r="384" ht="15.75" customHeight="1">
      <c r="B384" s="1"/>
      <c r="T384" s="2"/>
      <c r="U384" s="2"/>
    </row>
    <row r="385" ht="15.75" customHeight="1">
      <c r="B385" s="1"/>
      <c r="T385" s="2"/>
      <c r="U385" s="2"/>
    </row>
    <row r="386" ht="15.75" customHeight="1">
      <c r="B386" s="1"/>
      <c r="T386" s="2"/>
      <c r="U386" s="2"/>
    </row>
    <row r="387" ht="15.75" customHeight="1">
      <c r="B387" s="1"/>
      <c r="T387" s="2"/>
      <c r="U387" s="2"/>
    </row>
    <row r="388" ht="15.75" customHeight="1">
      <c r="B388" s="1"/>
      <c r="T388" s="2"/>
      <c r="U388" s="2"/>
    </row>
    <row r="389" ht="15.75" customHeight="1">
      <c r="B389" s="1"/>
      <c r="T389" s="2"/>
      <c r="U389" s="2"/>
    </row>
    <row r="390" ht="15.75" customHeight="1">
      <c r="B390" s="1"/>
      <c r="T390" s="2"/>
      <c r="U390" s="2"/>
    </row>
    <row r="391" ht="15.75" customHeight="1">
      <c r="B391" s="1"/>
      <c r="T391" s="2"/>
      <c r="U391" s="2"/>
    </row>
    <row r="392" ht="15.75" customHeight="1">
      <c r="B392" s="1"/>
      <c r="T392" s="2"/>
      <c r="U392" s="2"/>
    </row>
    <row r="393" ht="15.75" customHeight="1">
      <c r="B393" s="1"/>
      <c r="T393" s="2"/>
      <c r="U393" s="2"/>
    </row>
    <row r="394" ht="15.75" customHeight="1">
      <c r="B394" s="1"/>
      <c r="T394" s="2"/>
      <c r="U394" s="2"/>
    </row>
    <row r="395" ht="15.75" customHeight="1">
      <c r="B395" s="1"/>
      <c r="T395" s="2"/>
      <c r="U395" s="2"/>
    </row>
    <row r="396" ht="15.75" customHeight="1">
      <c r="B396" s="1"/>
      <c r="T396" s="2"/>
      <c r="U396" s="2"/>
    </row>
    <row r="397" ht="15.75" customHeight="1">
      <c r="B397" s="1"/>
      <c r="T397" s="2"/>
      <c r="U397" s="2"/>
    </row>
    <row r="398" ht="15.75" customHeight="1">
      <c r="B398" s="1"/>
      <c r="T398" s="2"/>
      <c r="U398" s="2"/>
    </row>
    <row r="399" ht="15.75" customHeight="1">
      <c r="B399" s="1"/>
      <c r="T399" s="2"/>
      <c r="U399" s="2"/>
    </row>
    <row r="400" ht="15.75" customHeight="1">
      <c r="B400" s="1"/>
      <c r="T400" s="2"/>
      <c r="U400" s="2"/>
    </row>
    <row r="401" ht="15.75" customHeight="1">
      <c r="B401" s="1"/>
      <c r="T401" s="2"/>
      <c r="U401" s="2"/>
    </row>
    <row r="402" ht="15.75" customHeight="1">
      <c r="B402" s="1"/>
      <c r="T402" s="2"/>
      <c r="U402" s="2"/>
    </row>
    <row r="403" ht="15.75" customHeight="1">
      <c r="B403" s="1"/>
      <c r="T403" s="2"/>
      <c r="U403" s="2"/>
    </row>
    <row r="404" ht="15.75" customHeight="1">
      <c r="B404" s="1"/>
      <c r="T404" s="2"/>
      <c r="U404" s="2"/>
    </row>
    <row r="405" ht="15.75" customHeight="1">
      <c r="B405" s="1"/>
      <c r="T405" s="2"/>
      <c r="U405" s="2"/>
    </row>
    <row r="406" ht="15.75" customHeight="1">
      <c r="B406" s="1"/>
      <c r="T406" s="2"/>
      <c r="U406" s="2"/>
    </row>
    <row r="407" ht="15.75" customHeight="1">
      <c r="B407" s="1"/>
      <c r="T407" s="2"/>
      <c r="U407" s="2"/>
    </row>
    <row r="408" ht="15.75" customHeight="1">
      <c r="B408" s="1"/>
      <c r="T408" s="2"/>
      <c r="U408" s="2"/>
    </row>
    <row r="409" ht="15.75" customHeight="1">
      <c r="B409" s="1"/>
      <c r="T409" s="2"/>
      <c r="U409" s="2"/>
    </row>
    <row r="410" ht="15.75" customHeight="1">
      <c r="B410" s="1"/>
      <c r="T410" s="2"/>
      <c r="U410" s="2"/>
    </row>
    <row r="411" ht="15.75" customHeight="1">
      <c r="B411" s="1"/>
      <c r="T411" s="2"/>
      <c r="U411" s="2"/>
    </row>
    <row r="412" ht="15.75" customHeight="1">
      <c r="B412" s="1"/>
      <c r="T412" s="2"/>
      <c r="U412" s="2"/>
    </row>
    <row r="413" ht="15.75" customHeight="1">
      <c r="B413" s="1"/>
      <c r="T413" s="2"/>
      <c r="U413" s="2"/>
    </row>
    <row r="414" ht="15.75" customHeight="1">
      <c r="B414" s="1"/>
      <c r="T414" s="2"/>
      <c r="U414" s="2"/>
    </row>
    <row r="415" ht="15.75" customHeight="1">
      <c r="B415" s="1"/>
      <c r="T415" s="2"/>
      <c r="U415" s="2"/>
    </row>
    <row r="416" ht="15.75" customHeight="1">
      <c r="B416" s="1"/>
      <c r="T416" s="2"/>
      <c r="U416" s="2"/>
    </row>
    <row r="417" ht="15.75" customHeight="1">
      <c r="B417" s="1"/>
      <c r="T417" s="2"/>
      <c r="U417" s="2"/>
    </row>
    <row r="418" ht="15.75" customHeight="1">
      <c r="B418" s="1"/>
      <c r="T418" s="2"/>
      <c r="U418" s="2"/>
    </row>
    <row r="419" ht="15.75" customHeight="1">
      <c r="B419" s="1"/>
      <c r="T419" s="2"/>
      <c r="U419" s="2"/>
    </row>
    <row r="420" ht="15.75" customHeight="1">
      <c r="B420" s="1"/>
      <c r="T420" s="2"/>
      <c r="U420" s="2"/>
    </row>
    <row r="421" ht="15.75" customHeight="1">
      <c r="B421" s="1"/>
      <c r="T421" s="2"/>
      <c r="U421" s="2"/>
    </row>
    <row r="422" ht="15.75" customHeight="1">
      <c r="B422" s="1"/>
      <c r="T422" s="2"/>
      <c r="U422" s="2"/>
    </row>
    <row r="423" ht="15.75" customHeight="1">
      <c r="B423" s="1"/>
      <c r="T423" s="2"/>
      <c r="U423" s="2"/>
    </row>
    <row r="424" ht="15.75" customHeight="1">
      <c r="B424" s="1"/>
      <c r="T424" s="2"/>
      <c r="U424" s="2"/>
    </row>
    <row r="425" ht="15.75" customHeight="1">
      <c r="B425" s="1"/>
      <c r="T425" s="2"/>
      <c r="U425" s="2"/>
    </row>
    <row r="426" ht="15.75" customHeight="1">
      <c r="B426" s="1"/>
      <c r="T426" s="2"/>
      <c r="U426" s="2"/>
    </row>
    <row r="427" ht="15.75" customHeight="1">
      <c r="B427" s="1"/>
      <c r="T427" s="2"/>
      <c r="U427" s="2"/>
    </row>
    <row r="428" ht="15.75" customHeight="1">
      <c r="B428" s="1"/>
      <c r="T428" s="2"/>
      <c r="U428" s="2"/>
    </row>
    <row r="429" ht="15.75" customHeight="1">
      <c r="B429" s="1"/>
      <c r="T429" s="2"/>
      <c r="U429" s="2"/>
    </row>
    <row r="430" ht="15.75" customHeight="1">
      <c r="B430" s="1"/>
      <c r="T430" s="2"/>
      <c r="U430" s="2"/>
    </row>
    <row r="431" ht="15.75" customHeight="1">
      <c r="B431" s="1"/>
      <c r="T431" s="2"/>
      <c r="U431" s="2"/>
    </row>
    <row r="432" ht="15.75" customHeight="1">
      <c r="B432" s="1"/>
      <c r="T432" s="2"/>
      <c r="U432" s="2"/>
    </row>
    <row r="433" ht="15.75" customHeight="1">
      <c r="B433" s="1"/>
      <c r="T433" s="2"/>
      <c r="U433" s="2"/>
    </row>
    <row r="434" ht="15.75" customHeight="1">
      <c r="B434" s="1"/>
      <c r="T434" s="2"/>
      <c r="U434" s="2"/>
    </row>
    <row r="435" ht="15.75" customHeight="1">
      <c r="B435" s="1"/>
      <c r="T435" s="2"/>
      <c r="U435" s="2"/>
    </row>
    <row r="436" ht="15.75" customHeight="1">
      <c r="B436" s="1"/>
      <c r="T436" s="2"/>
      <c r="U436" s="2"/>
    </row>
    <row r="437" ht="15.75" customHeight="1">
      <c r="B437" s="1"/>
      <c r="T437" s="2"/>
      <c r="U437" s="2"/>
    </row>
    <row r="438" ht="15.75" customHeight="1">
      <c r="B438" s="1"/>
      <c r="T438" s="2"/>
      <c r="U438" s="2"/>
    </row>
    <row r="439" ht="15.75" customHeight="1">
      <c r="B439" s="1"/>
      <c r="T439" s="2"/>
      <c r="U439" s="2"/>
    </row>
    <row r="440" ht="15.75" customHeight="1">
      <c r="B440" s="1"/>
      <c r="T440" s="2"/>
      <c r="U440" s="2"/>
    </row>
    <row r="441" ht="15.75" customHeight="1">
      <c r="B441" s="1"/>
      <c r="T441" s="2"/>
      <c r="U441" s="2"/>
    </row>
    <row r="442" ht="15.75" customHeight="1">
      <c r="B442" s="1"/>
      <c r="T442" s="2"/>
      <c r="U442" s="2"/>
    </row>
    <row r="443" ht="15.75" customHeight="1">
      <c r="B443" s="1"/>
      <c r="T443" s="2"/>
      <c r="U443" s="2"/>
    </row>
    <row r="444" ht="15.75" customHeight="1">
      <c r="B444" s="1"/>
      <c r="T444" s="2"/>
      <c r="U444" s="2"/>
    </row>
    <row r="445" ht="15.75" customHeight="1">
      <c r="B445" s="1"/>
      <c r="T445" s="2"/>
      <c r="U445" s="2"/>
    </row>
    <row r="446" ht="15.75" customHeight="1">
      <c r="B446" s="1"/>
      <c r="T446" s="2"/>
      <c r="U446" s="2"/>
    </row>
    <row r="447" ht="15.75" customHeight="1">
      <c r="B447" s="1"/>
      <c r="T447" s="2"/>
      <c r="U447" s="2"/>
    </row>
    <row r="448" ht="15.75" customHeight="1">
      <c r="B448" s="1"/>
      <c r="T448" s="2"/>
      <c r="U448" s="2"/>
    </row>
    <row r="449" ht="15.75" customHeight="1">
      <c r="B449" s="1"/>
      <c r="T449" s="2"/>
      <c r="U449" s="2"/>
    </row>
    <row r="450" ht="15.75" customHeight="1">
      <c r="B450" s="1"/>
      <c r="T450" s="2"/>
      <c r="U450" s="2"/>
    </row>
    <row r="451" ht="15.75" customHeight="1">
      <c r="B451" s="1"/>
      <c r="T451" s="2"/>
      <c r="U451" s="2"/>
    </row>
    <row r="452" ht="15.75" customHeight="1">
      <c r="B452" s="1"/>
      <c r="T452" s="2"/>
      <c r="U452" s="2"/>
    </row>
    <row r="453" ht="15.75" customHeight="1">
      <c r="B453" s="1"/>
      <c r="T453" s="2"/>
      <c r="U453" s="2"/>
    </row>
    <row r="454" ht="15.75" customHeight="1">
      <c r="B454" s="1"/>
      <c r="T454" s="2"/>
      <c r="U454" s="2"/>
    </row>
    <row r="455" ht="15.75" customHeight="1">
      <c r="B455" s="1"/>
      <c r="T455" s="2"/>
      <c r="U455" s="2"/>
    </row>
    <row r="456" ht="15.75" customHeight="1">
      <c r="B456" s="1"/>
      <c r="T456" s="2"/>
      <c r="U456" s="2"/>
    </row>
    <row r="457" ht="15.75" customHeight="1">
      <c r="B457" s="1"/>
      <c r="T457" s="2"/>
      <c r="U457" s="2"/>
    </row>
    <row r="458" ht="15.75" customHeight="1">
      <c r="B458" s="1"/>
      <c r="T458" s="2"/>
      <c r="U458" s="2"/>
    </row>
    <row r="459" ht="15.75" customHeight="1">
      <c r="B459" s="1"/>
      <c r="T459" s="2"/>
      <c r="U459" s="2"/>
    </row>
    <row r="460" ht="15.75" customHeight="1">
      <c r="B460" s="1"/>
      <c r="T460" s="2"/>
      <c r="U460" s="2"/>
    </row>
    <row r="461" ht="15.75" customHeight="1">
      <c r="B461" s="1"/>
      <c r="T461" s="2"/>
      <c r="U461" s="2"/>
    </row>
    <row r="462" ht="15.75" customHeight="1">
      <c r="B462" s="1"/>
      <c r="T462" s="2"/>
      <c r="U462" s="2"/>
    </row>
    <row r="463" ht="15.75" customHeight="1">
      <c r="B463" s="1"/>
      <c r="T463" s="2"/>
      <c r="U463" s="2"/>
    </row>
    <row r="464" ht="15.75" customHeight="1">
      <c r="B464" s="1"/>
      <c r="T464" s="2"/>
      <c r="U464" s="2"/>
    </row>
    <row r="465" ht="15.75" customHeight="1">
      <c r="B465" s="1"/>
      <c r="T465" s="2"/>
      <c r="U465" s="2"/>
    </row>
    <row r="466" ht="15.75" customHeight="1">
      <c r="B466" s="1"/>
      <c r="T466" s="2"/>
      <c r="U466" s="2"/>
    </row>
    <row r="467" ht="15.75" customHeight="1">
      <c r="B467" s="1"/>
      <c r="T467" s="2"/>
      <c r="U467" s="2"/>
    </row>
    <row r="468" ht="15.75" customHeight="1">
      <c r="B468" s="1"/>
      <c r="T468" s="2"/>
      <c r="U468" s="2"/>
    </row>
    <row r="469" ht="15.75" customHeight="1">
      <c r="B469" s="1"/>
      <c r="T469" s="2"/>
      <c r="U469" s="2"/>
    </row>
    <row r="470" ht="15.75" customHeight="1">
      <c r="B470" s="1"/>
      <c r="T470" s="2"/>
      <c r="U470" s="2"/>
    </row>
    <row r="471" ht="15.75" customHeight="1">
      <c r="B471" s="1"/>
      <c r="T471" s="2"/>
      <c r="U471" s="2"/>
    </row>
    <row r="472" ht="15.75" customHeight="1">
      <c r="B472" s="1"/>
      <c r="T472" s="2"/>
      <c r="U472" s="2"/>
    </row>
    <row r="473" ht="15.75" customHeight="1">
      <c r="B473" s="1"/>
      <c r="T473" s="2"/>
      <c r="U473" s="2"/>
    </row>
    <row r="474" ht="15.75" customHeight="1">
      <c r="B474" s="1"/>
      <c r="T474" s="2"/>
      <c r="U474" s="2"/>
    </row>
    <row r="475" ht="15.75" customHeight="1">
      <c r="B475" s="1"/>
      <c r="T475" s="2"/>
      <c r="U475" s="2"/>
    </row>
    <row r="476" ht="15.75" customHeight="1">
      <c r="B476" s="1"/>
      <c r="T476" s="2"/>
      <c r="U476" s="2"/>
    </row>
    <row r="477" ht="15.75" customHeight="1">
      <c r="B477" s="1"/>
      <c r="T477" s="2"/>
      <c r="U477" s="2"/>
    </row>
    <row r="478" ht="15.75" customHeight="1">
      <c r="B478" s="1"/>
      <c r="T478" s="2"/>
      <c r="U478" s="2"/>
    </row>
    <row r="479" ht="15.75" customHeight="1">
      <c r="B479" s="1"/>
      <c r="T479" s="2"/>
      <c r="U479" s="2"/>
    </row>
    <row r="480" ht="15.75" customHeight="1">
      <c r="B480" s="1"/>
      <c r="T480" s="2"/>
      <c r="U480" s="2"/>
    </row>
    <row r="481" ht="15.75" customHeight="1">
      <c r="B481" s="1"/>
      <c r="T481" s="2"/>
      <c r="U481" s="2"/>
    </row>
    <row r="482" ht="15.75" customHeight="1">
      <c r="B482" s="1"/>
      <c r="T482" s="2"/>
      <c r="U482" s="2"/>
    </row>
    <row r="483" ht="15.75" customHeight="1">
      <c r="B483" s="1"/>
      <c r="T483" s="2"/>
      <c r="U483" s="2"/>
    </row>
    <row r="484" ht="15.75" customHeight="1">
      <c r="B484" s="1"/>
      <c r="T484" s="2"/>
      <c r="U484" s="2"/>
    </row>
    <row r="485" ht="15.75" customHeight="1">
      <c r="B485" s="1"/>
      <c r="T485" s="2"/>
      <c r="U485" s="2"/>
    </row>
    <row r="486" ht="15.75" customHeight="1">
      <c r="B486" s="1"/>
      <c r="T486" s="2"/>
      <c r="U486" s="2"/>
    </row>
    <row r="487" ht="15.75" customHeight="1">
      <c r="B487" s="1"/>
      <c r="T487" s="2"/>
      <c r="U487" s="2"/>
    </row>
    <row r="488" ht="15.75" customHeight="1">
      <c r="B488" s="1"/>
      <c r="T488" s="2"/>
      <c r="U488" s="2"/>
    </row>
    <row r="489" ht="15.75" customHeight="1">
      <c r="B489" s="1"/>
      <c r="T489" s="2"/>
      <c r="U489" s="2"/>
    </row>
    <row r="490" ht="15.75" customHeight="1">
      <c r="B490" s="1"/>
      <c r="T490" s="2"/>
      <c r="U490" s="2"/>
    </row>
    <row r="491" ht="15.75" customHeight="1">
      <c r="B491" s="1"/>
      <c r="T491" s="2"/>
      <c r="U491" s="2"/>
    </row>
    <row r="492" ht="15.75" customHeight="1">
      <c r="B492" s="1"/>
      <c r="T492" s="2"/>
      <c r="U492" s="2"/>
    </row>
    <row r="493" ht="15.75" customHeight="1">
      <c r="B493" s="1"/>
      <c r="T493" s="2"/>
      <c r="U493" s="2"/>
    </row>
    <row r="494" ht="15.75" customHeight="1">
      <c r="B494" s="1"/>
      <c r="T494" s="2"/>
      <c r="U494" s="2"/>
    </row>
    <row r="495" ht="15.75" customHeight="1">
      <c r="B495" s="1"/>
      <c r="T495" s="2"/>
      <c r="U495" s="2"/>
    </row>
    <row r="496" ht="15.75" customHeight="1">
      <c r="B496" s="1"/>
      <c r="T496" s="2"/>
      <c r="U496" s="2"/>
    </row>
    <row r="497" ht="15.75" customHeight="1">
      <c r="B497" s="1"/>
      <c r="T497" s="2"/>
      <c r="U497" s="2"/>
    </row>
    <row r="498" ht="15.75" customHeight="1">
      <c r="B498" s="1"/>
      <c r="T498" s="2"/>
      <c r="U498" s="2"/>
    </row>
    <row r="499" ht="15.75" customHeight="1">
      <c r="B499" s="1"/>
      <c r="T499" s="2"/>
      <c r="U499" s="2"/>
    </row>
    <row r="500" ht="15.75" customHeight="1">
      <c r="B500" s="1"/>
      <c r="T500" s="2"/>
      <c r="U500" s="2"/>
    </row>
    <row r="501" ht="15.75" customHeight="1">
      <c r="B501" s="1"/>
      <c r="T501" s="2"/>
      <c r="U501" s="2"/>
    </row>
    <row r="502" ht="15.75" customHeight="1">
      <c r="B502" s="1"/>
      <c r="T502" s="2"/>
      <c r="U502" s="2"/>
    </row>
    <row r="503" ht="15.75" customHeight="1">
      <c r="B503" s="1"/>
      <c r="T503" s="2"/>
      <c r="U503" s="2"/>
    </row>
    <row r="504" ht="15.75" customHeight="1">
      <c r="B504" s="1"/>
      <c r="T504" s="2"/>
      <c r="U504" s="2"/>
    </row>
    <row r="505" ht="15.75" customHeight="1">
      <c r="B505" s="1"/>
      <c r="T505" s="2"/>
      <c r="U505" s="2"/>
    </row>
    <row r="506" ht="15.75" customHeight="1">
      <c r="B506" s="1"/>
      <c r="T506" s="2"/>
      <c r="U506" s="2"/>
    </row>
    <row r="507" ht="15.75" customHeight="1">
      <c r="B507" s="1"/>
      <c r="T507" s="2"/>
      <c r="U507" s="2"/>
    </row>
    <row r="508" ht="15.75" customHeight="1">
      <c r="B508" s="1"/>
      <c r="T508" s="2"/>
      <c r="U508" s="2"/>
    </row>
    <row r="509" ht="15.75" customHeight="1">
      <c r="B509" s="1"/>
      <c r="T509" s="2"/>
      <c r="U509" s="2"/>
    </row>
    <row r="510" ht="15.75" customHeight="1">
      <c r="B510" s="1"/>
      <c r="T510" s="2"/>
      <c r="U510" s="2"/>
    </row>
    <row r="511" ht="15.75" customHeight="1">
      <c r="B511" s="1"/>
      <c r="T511" s="2"/>
      <c r="U511" s="2"/>
    </row>
    <row r="512" ht="15.75" customHeight="1">
      <c r="B512" s="1"/>
      <c r="T512" s="2"/>
      <c r="U512" s="2"/>
    </row>
    <row r="513" ht="15.75" customHeight="1">
      <c r="B513" s="1"/>
      <c r="T513" s="2"/>
      <c r="U513" s="2"/>
    </row>
    <row r="514" ht="15.75" customHeight="1">
      <c r="B514" s="1"/>
      <c r="T514" s="2"/>
      <c r="U514" s="2"/>
    </row>
    <row r="515" ht="15.75" customHeight="1">
      <c r="B515" s="1"/>
      <c r="T515" s="2"/>
      <c r="U515" s="2"/>
    </row>
    <row r="516" ht="15.75" customHeight="1">
      <c r="B516" s="1"/>
      <c r="T516" s="2"/>
      <c r="U516" s="2"/>
    </row>
    <row r="517" ht="15.75" customHeight="1">
      <c r="B517" s="1"/>
      <c r="T517" s="2"/>
      <c r="U517" s="2"/>
    </row>
    <row r="518" ht="15.75" customHeight="1">
      <c r="B518" s="1"/>
      <c r="T518" s="2"/>
      <c r="U518" s="2"/>
    </row>
    <row r="519" ht="15.75" customHeight="1">
      <c r="B519" s="1"/>
      <c r="T519" s="2"/>
      <c r="U519" s="2"/>
    </row>
    <row r="520" ht="15.75" customHeight="1">
      <c r="B520" s="1"/>
      <c r="T520" s="2"/>
      <c r="U520" s="2"/>
    </row>
    <row r="521" ht="15.75" customHeight="1">
      <c r="B521" s="1"/>
      <c r="T521" s="2"/>
      <c r="U521" s="2"/>
    </row>
    <row r="522" ht="15.75" customHeight="1">
      <c r="B522" s="1"/>
      <c r="T522" s="2"/>
      <c r="U522" s="2"/>
    </row>
    <row r="523" ht="15.75" customHeight="1">
      <c r="B523" s="1"/>
      <c r="T523" s="2"/>
      <c r="U523" s="2"/>
    </row>
    <row r="524" ht="15.75" customHeight="1">
      <c r="B524" s="1"/>
      <c r="T524" s="2"/>
      <c r="U524" s="2"/>
    </row>
    <row r="525" ht="15.75" customHeight="1">
      <c r="B525" s="1"/>
      <c r="T525" s="2"/>
      <c r="U525" s="2"/>
    </row>
    <row r="526" ht="15.75" customHeight="1">
      <c r="B526" s="1"/>
      <c r="T526" s="2"/>
      <c r="U526" s="2"/>
    </row>
    <row r="527" ht="15.75" customHeight="1">
      <c r="B527" s="1"/>
      <c r="T527" s="2"/>
      <c r="U527" s="2"/>
    </row>
    <row r="528" ht="15.75" customHeight="1">
      <c r="B528" s="1"/>
      <c r="T528" s="2"/>
      <c r="U528" s="2"/>
    </row>
    <row r="529" ht="15.75" customHeight="1">
      <c r="B529" s="1"/>
      <c r="T529" s="2"/>
      <c r="U529" s="2"/>
    </row>
    <row r="530" ht="15.75" customHeight="1">
      <c r="B530" s="1"/>
      <c r="T530" s="2"/>
      <c r="U530" s="2"/>
    </row>
    <row r="531" ht="15.75" customHeight="1">
      <c r="B531" s="1"/>
      <c r="T531" s="2"/>
      <c r="U531" s="2"/>
    </row>
    <row r="532" ht="15.75" customHeight="1">
      <c r="B532" s="1"/>
      <c r="T532" s="2"/>
      <c r="U532" s="2"/>
    </row>
    <row r="533" ht="15.75" customHeight="1">
      <c r="B533" s="1"/>
      <c r="T533" s="2"/>
      <c r="U533" s="2"/>
    </row>
    <row r="534" ht="15.75" customHeight="1">
      <c r="B534" s="1"/>
      <c r="T534" s="2"/>
      <c r="U534" s="2"/>
    </row>
    <row r="535" ht="15.75" customHeight="1">
      <c r="B535" s="1"/>
      <c r="T535" s="2"/>
      <c r="U535" s="2"/>
    </row>
    <row r="536" ht="15.75" customHeight="1">
      <c r="B536" s="1"/>
      <c r="T536" s="2"/>
      <c r="U536" s="2"/>
    </row>
    <row r="537" ht="15.75" customHeight="1">
      <c r="B537" s="1"/>
      <c r="T537" s="2"/>
      <c r="U537" s="2"/>
    </row>
    <row r="538" ht="15.75" customHeight="1">
      <c r="B538" s="1"/>
      <c r="T538" s="2"/>
      <c r="U538" s="2"/>
    </row>
    <row r="539" ht="15.75" customHeight="1">
      <c r="B539" s="1"/>
      <c r="T539" s="2"/>
      <c r="U539" s="2"/>
    </row>
    <row r="540" ht="15.75" customHeight="1">
      <c r="B540" s="1"/>
      <c r="T540" s="2"/>
      <c r="U540" s="2"/>
    </row>
    <row r="541" ht="15.75" customHeight="1">
      <c r="B541" s="1"/>
      <c r="T541" s="2"/>
      <c r="U541" s="2"/>
    </row>
    <row r="542" ht="15.75" customHeight="1">
      <c r="B542" s="1"/>
      <c r="T542" s="2"/>
      <c r="U542" s="2"/>
    </row>
    <row r="543" ht="15.75" customHeight="1">
      <c r="B543" s="1"/>
      <c r="T543" s="2"/>
      <c r="U543" s="2"/>
    </row>
    <row r="544" ht="15.75" customHeight="1">
      <c r="B544" s="1"/>
      <c r="T544" s="2"/>
      <c r="U544" s="2"/>
    </row>
    <row r="545" ht="15.75" customHeight="1">
      <c r="B545" s="1"/>
      <c r="T545" s="2"/>
      <c r="U545" s="2"/>
    </row>
    <row r="546" ht="15.75" customHeight="1">
      <c r="B546" s="1"/>
      <c r="T546" s="2"/>
      <c r="U546" s="2"/>
    </row>
    <row r="547" ht="15.75" customHeight="1">
      <c r="B547" s="1"/>
      <c r="T547" s="2"/>
      <c r="U547" s="2"/>
    </row>
    <row r="548" ht="15.75" customHeight="1">
      <c r="B548" s="1"/>
      <c r="T548" s="2"/>
      <c r="U548" s="2"/>
    </row>
    <row r="549" ht="15.75" customHeight="1">
      <c r="B549" s="1"/>
      <c r="T549" s="2"/>
      <c r="U549" s="2"/>
    </row>
    <row r="550" ht="15.75" customHeight="1">
      <c r="B550" s="1"/>
      <c r="T550" s="2"/>
      <c r="U550" s="2"/>
    </row>
    <row r="551" ht="15.75" customHeight="1">
      <c r="B551" s="1"/>
      <c r="T551" s="2"/>
      <c r="U551" s="2"/>
    </row>
    <row r="552" ht="15.75" customHeight="1">
      <c r="B552" s="1"/>
      <c r="T552" s="2"/>
      <c r="U552" s="2"/>
    </row>
    <row r="553" ht="15.75" customHeight="1">
      <c r="B553" s="1"/>
      <c r="T553" s="2"/>
      <c r="U553" s="2"/>
    </row>
    <row r="554" ht="15.75" customHeight="1">
      <c r="B554" s="1"/>
      <c r="T554" s="2"/>
      <c r="U554" s="2"/>
    </row>
    <row r="555" ht="15.75" customHeight="1">
      <c r="B555" s="1"/>
      <c r="T555" s="2"/>
      <c r="U555" s="2"/>
    </row>
    <row r="556" ht="15.75" customHeight="1">
      <c r="B556" s="1"/>
      <c r="T556" s="2"/>
      <c r="U556" s="2"/>
    </row>
    <row r="557" ht="15.75" customHeight="1">
      <c r="B557" s="1"/>
      <c r="T557" s="2"/>
      <c r="U557" s="2"/>
    </row>
    <row r="558" ht="15.75" customHeight="1">
      <c r="B558" s="1"/>
      <c r="T558" s="2"/>
      <c r="U558" s="2"/>
    </row>
    <row r="559" ht="15.75" customHeight="1">
      <c r="B559" s="1"/>
      <c r="T559" s="2"/>
      <c r="U559" s="2"/>
    </row>
    <row r="560" ht="15.75" customHeight="1">
      <c r="B560" s="1"/>
      <c r="T560" s="2"/>
      <c r="U560" s="2"/>
    </row>
    <row r="561" ht="15.75" customHeight="1">
      <c r="B561" s="1"/>
      <c r="T561" s="2"/>
      <c r="U561" s="2"/>
    </row>
    <row r="562" ht="15.75" customHeight="1">
      <c r="B562" s="1"/>
      <c r="T562" s="2"/>
      <c r="U562" s="2"/>
    </row>
    <row r="563" ht="15.75" customHeight="1">
      <c r="B563" s="1"/>
      <c r="T563" s="2"/>
      <c r="U563" s="2"/>
    </row>
    <row r="564" ht="15.75" customHeight="1">
      <c r="B564" s="1"/>
      <c r="T564" s="2"/>
      <c r="U564" s="2"/>
    </row>
    <row r="565" ht="15.75" customHeight="1">
      <c r="B565" s="1"/>
      <c r="T565" s="2"/>
      <c r="U565" s="2"/>
    </row>
    <row r="566" ht="15.75" customHeight="1">
      <c r="B566" s="1"/>
      <c r="T566" s="2"/>
      <c r="U566" s="2"/>
    </row>
    <row r="567" ht="15.75" customHeight="1">
      <c r="B567" s="1"/>
      <c r="T567" s="2"/>
      <c r="U567" s="2"/>
    </row>
    <row r="568" ht="15.75" customHeight="1">
      <c r="B568" s="1"/>
      <c r="T568" s="2"/>
      <c r="U568" s="2"/>
    </row>
    <row r="569" ht="15.75" customHeight="1">
      <c r="B569" s="1"/>
      <c r="T569" s="2"/>
      <c r="U569" s="2"/>
    </row>
    <row r="570" ht="15.75" customHeight="1">
      <c r="B570" s="1"/>
      <c r="T570" s="2"/>
      <c r="U570" s="2"/>
    </row>
    <row r="571" ht="15.75" customHeight="1">
      <c r="B571" s="1"/>
      <c r="T571" s="2"/>
      <c r="U571" s="2"/>
    </row>
    <row r="572" ht="15.75" customHeight="1">
      <c r="B572" s="1"/>
      <c r="T572" s="2"/>
      <c r="U572" s="2"/>
    </row>
    <row r="573" ht="15.75" customHeight="1">
      <c r="B573" s="1"/>
      <c r="T573" s="2"/>
      <c r="U573" s="2"/>
    </row>
    <row r="574" ht="15.75" customHeight="1">
      <c r="B574" s="1"/>
      <c r="T574" s="2"/>
      <c r="U574" s="2"/>
    </row>
    <row r="575" ht="15.75" customHeight="1">
      <c r="B575" s="1"/>
      <c r="T575" s="2"/>
      <c r="U575" s="2"/>
    </row>
    <row r="576" ht="15.75" customHeight="1">
      <c r="B576" s="1"/>
      <c r="T576" s="2"/>
      <c r="U576" s="2"/>
    </row>
    <row r="577" ht="15.75" customHeight="1">
      <c r="B577" s="1"/>
      <c r="T577" s="2"/>
      <c r="U577" s="2"/>
    </row>
    <row r="578" ht="15.75" customHeight="1">
      <c r="B578" s="1"/>
      <c r="T578" s="2"/>
      <c r="U578" s="2"/>
    </row>
    <row r="579" ht="15.75" customHeight="1">
      <c r="B579" s="1"/>
      <c r="T579" s="2"/>
      <c r="U579" s="2"/>
    </row>
    <row r="580" ht="15.75" customHeight="1">
      <c r="B580" s="1"/>
      <c r="T580" s="2"/>
      <c r="U580" s="2"/>
    </row>
    <row r="581" ht="15.75" customHeight="1">
      <c r="B581" s="1"/>
      <c r="T581" s="2"/>
      <c r="U581" s="2"/>
    </row>
    <row r="582" ht="15.75" customHeight="1">
      <c r="B582" s="1"/>
      <c r="T582" s="2"/>
      <c r="U582" s="2"/>
    </row>
    <row r="583" ht="15.75" customHeight="1">
      <c r="B583" s="1"/>
      <c r="T583" s="2"/>
      <c r="U583" s="2"/>
    </row>
    <row r="584" ht="15.75" customHeight="1">
      <c r="B584" s="1"/>
      <c r="T584" s="2"/>
      <c r="U584" s="2"/>
    </row>
    <row r="585" ht="15.75" customHeight="1">
      <c r="B585" s="1"/>
      <c r="T585" s="2"/>
      <c r="U585" s="2"/>
    </row>
    <row r="586" ht="15.75" customHeight="1">
      <c r="B586" s="1"/>
      <c r="T586" s="2"/>
      <c r="U586" s="2"/>
    </row>
    <row r="587" ht="15.75" customHeight="1">
      <c r="B587" s="1"/>
      <c r="T587" s="2"/>
      <c r="U587" s="2"/>
    </row>
    <row r="588" ht="15.75" customHeight="1">
      <c r="B588" s="1"/>
      <c r="T588" s="2"/>
      <c r="U588" s="2"/>
    </row>
    <row r="589" ht="15.75" customHeight="1">
      <c r="B589" s="1"/>
      <c r="T589" s="2"/>
      <c r="U589" s="2"/>
    </row>
    <row r="590" ht="15.75" customHeight="1">
      <c r="B590" s="1"/>
      <c r="T590" s="2"/>
      <c r="U590" s="2"/>
    </row>
    <row r="591" ht="15.75" customHeight="1">
      <c r="B591" s="1"/>
      <c r="T591" s="2"/>
      <c r="U591" s="2"/>
    </row>
    <row r="592" ht="15.75" customHeight="1">
      <c r="B592" s="1"/>
      <c r="T592" s="2"/>
      <c r="U592" s="2"/>
    </row>
    <row r="593" ht="15.75" customHeight="1">
      <c r="B593" s="1"/>
      <c r="T593" s="2"/>
      <c r="U593" s="2"/>
    </row>
    <row r="594" ht="15.75" customHeight="1">
      <c r="B594" s="1"/>
      <c r="T594" s="2"/>
      <c r="U594" s="2"/>
    </row>
    <row r="595" ht="15.75" customHeight="1">
      <c r="B595" s="1"/>
      <c r="T595" s="2"/>
      <c r="U595" s="2"/>
    </row>
    <row r="596" ht="15.75" customHeight="1">
      <c r="B596" s="1"/>
      <c r="T596" s="2"/>
      <c r="U596" s="2"/>
    </row>
    <row r="597" ht="15.75" customHeight="1">
      <c r="B597" s="1"/>
      <c r="T597" s="2"/>
      <c r="U597" s="2"/>
    </row>
    <row r="598" ht="15.75" customHeight="1">
      <c r="B598" s="1"/>
      <c r="T598" s="2"/>
      <c r="U598" s="2"/>
    </row>
    <row r="599" ht="15.75" customHeight="1">
      <c r="B599" s="1"/>
      <c r="T599" s="2"/>
      <c r="U599" s="2"/>
    </row>
    <row r="600" ht="15.75" customHeight="1">
      <c r="B600" s="1"/>
      <c r="T600" s="2"/>
      <c r="U600" s="2"/>
    </row>
    <row r="601" ht="15.75" customHeight="1">
      <c r="B601" s="1"/>
      <c r="T601" s="2"/>
      <c r="U601" s="2"/>
    </row>
    <row r="602" ht="15.75" customHeight="1">
      <c r="B602" s="1"/>
      <c r="T602" s="2"/>
      <c r="U602" s="2"/>
    </row>
    <row r="603" ht="15.75" customHeight="1">
      <c r="B603" s="1"/>
      <c r="T603" s="2"/>
      <c r="U603" s="2"/>
    </row>
    <row r="604" ht="15.75" customHeight="1">
      <c r="B604" s="1"/>
      <c r="T604" s="2"/>
      <c r="U604" s="2"/>
    </row>
    <row r="605" ht="15.75" customHeight="1">
      <c r="B605" s="1"/>
      <c r="T605" s="2"/>
      <c r="U605" s="2"/>
    </row>
    <row r="606" ht="15.75" customHeight="1">
      <c r="B606" s="1"/>
      <c r="T606" s="2"/>
      <c r="U606" s="2"/>
    </row>
    <row r="607" ht="15.75" customHeight="1">
      <c r="B607" s="1"/>
      <c r="T607" s="2"/>
      <c r="U607" s="2"/>
    </row>
    <row r="608" ht="15.75" customHeight="1">
      <c r="B608" s="1"/>
      <c r="T608" s="2"/>
      <c r="U608" s="2"/>
    </row>
    <row r="609" ht="15.75" customHeight="1">
      <c r="B609" s="1"/>
      <c r="T609" s="2"/>
      <c r="U609" s="2"/>
    </row>
    <row r="610" ht="15.75" customHeight="1">
      <c r="B610" s="1"/>
      <c r="T610" s="2"/>
      <c r="U610" s="2"/>
    </row>
    <row r="611" ht="15.75" customHeight="1">
      <c r="B611" s="1"/>
      <c r="T611" s="2"/>
      <c r="U611" s="2"/>
    </row>
    <row r="612" ht="15.75" customHeight="1">
      <c r="B612" s="1"/>
      <c r="T612" s="2"/>
      <c r="U612" s="2"/>
    </row>
    <row r="613" ht="15.75" customHeight="1">
      <c r="B613" s="1"/>
      <c r="T613" s="2"/>
      <c r="U613" s="2"/>
    </row>
    <row r="614" ht="15.75" customHeight="1">
      <c r="B614" s="1"/>
      <c r="T614" s="2"/>
      <c r="U614" s="2"/>
    </row>
    <row r="615" ht="15.75" customHeight="1">
      <c r="B615" s="1"/>
      <c r="T615" s="2"/>
      <c r="U615" s="2"/>
    </row>
    <row r="616" ht="15.75" customHeight="1">
      <c r="B616" s="1"/>
      <c r="T616" s="2"/>
      <c r="U616" s="2"/>
    </row>
    <row r="617" ht="15.75" customHeight="1">
      <c r="B617" s="1"/>
      <c r="T617" s="2"/>
      <c r="U617" s="2"/>
    </row>
    <row r="618" ht="15.75" customHeight="1">
      <c r="B618" s="1"/>
      <c r="T618" s="2"/>
      <c r="U618" s="2"/>
    </row>
    <row r="619" ht="15.75" customHeight="1">
      <c r="B619" s="1"/>
      <c r="T619" s="2"/>
      <c r="U619" s="2"/>
    </row>
    <row r="620" ht="15.75" customHeight="1">
      <c r="B620" s="1"/>
      <c r="T620" s="2"/>
      <c r="U620" s="2"/>
    </row>
    <row r="621" ht="15.75" customHeight="1">
      <c r="B621" s="1"/>
      <c r="T621" s="2"/>
      <c r="U621" s="2"/>
    </row>
    <row r="622" ht="15.75" customHeight="1">
      <c r="B622" s="1"/>
      <c r="T622" s="2"/>
      <c r="U622" s="2"/>
    </row>
    <row r="623" ht="15.75" customHeight="1">
      <c r="B623" s="1"/>
      <c r="T623" s="2"/>
      <c r="U623" s="2"/>
    </row>
    <row r="624" ht="15.75" customHeight="1">
      <c r="B624" s="1"/>
      <c r="T624" s="2"/>
      <c r="U624" s="2"/>
    </row>
    <row r="625" ht="15.75" customHeight="1">
      <c r="B625" s="1"/>
      <c r="T625" s="2"/>
      <c r="U625" s="2"/>
    </row>
    <row r="626" ht="15.75" customHeight="1">
      <c r="B626" s="1"/>
      <c r="T626" s="2"/>
      <c r="U626" s="2"/>
    </row>
    <row r="627" ht="15.75" customHeight="1">
      <c r="B627" s="1"/>
      <c r="T627" s="2"/>
      <c r="U627" s="2"/>
    </row>
    <row r="628" ht="15.75" customHeight="1">
      <c r="B628" s="1"/>
      <c r="T628" s="2"/>
      <c r="U628" s="2"/>
    </row>
    <row r="629" ht="15.75" customHeight="1">
      <c r="B629" s="1"/>
      <c r="T629" s="2"/>
      <c r="U629" s="2"/>
    </row>
    <row r="630" ht="15.75" customHeight="1">
      <c r="B630" s="1"/>
      <c r="T630" s="2"/>
      <c r="U630" s="2"/>
    </row>
    <row r="631" ht="15.75" customHeight="1">
      <c r="B631" s="1"/>
      <c r="T631" s="2"/>
      <c r="U631" s="2"/>
    </row>
    <row r="632" ht="15.75" customHeight="1">
      <c r="B632" s="1"/>
      <c r="T632" s="2"/>
      <c r="U632" s="2"/>
    </row>
    <row r="633" ht="15.75" customHeight="1">
      <c r="B633" s="1"/>
      <c r="T633" s="2"/>
      <c r="U633" s="2"/>
    </row>
    <row r="634" ht="15.75" customHeight="1">
      <c r="B634" s="1"/>
      <c r="T634" s="2"/>
      <c r="U634" s="2"/>
    </row>
    <row r="635" ht="15.75" customHeight="1">
      <c r="B635" s="1"/>
      <c r="T635" s="2"/>
      <c r="U635" s="2"/>
    </row>
    <row r="636" ht="15.75" customHeight="1">
      <c r="B636" s="1"/>
      <c r="T636" s="2"/>
      <c r="U636" s="2"/>
    </row>
    <row r="637" ht="15.75" customHeight="1">
      <c r="B637" s="1"/>
      <c r="T637" s="2"/>
      <c r="U637" s="2"/>
    </row>
    <row r="638" ht="15.75" customHeight="1">
      <c r="B638" s="1"/>
      <c r="T638" s="2"/>
      <c r="U638" s="2"/>
    </row>
    <row r="639" ht="15.75" customHeight="1">
      <c r="B639" s="1"/>
      <c r="T639" s="2"/>
      <c r="U639" s="2"/>
    </row>
    <row r="640" ht="15.75" customHeight="1">
      <c r="B640" s="1"/>
      <c r="T640" s="2"/>
      <c r="U640" s="2"/>
    </row>
    <row r="641" ht="15.75" customHeight="1">
      <c r="B641" s="1"/>
      <c r="T641" s="2"/>
      <c r="U641" s="2"/>
    </row>
    <row r="642" ht="15.75" customHeight="1">
      <c r="B642" s="1"/>
      <c r="T642" s="2"/>
      <c r="U642" s="2"/>
    </row>
    <row r="643" ht="15.75" customHeight="1">
      <c r="B643" s="1"/>
      <c r="T643" s="2"/>
      <c r="U643" s="2"/>
    </row>
    <row r="644" ht="15.75" customHeight="1">
      <c r="B644" s="1"/>
      <c r="T644" s="2"/>
      <c r="U644" s="2"/>
    </row>
    <row r="645" ht="15.75" customHeight="1">
      <c r="B645" s="1"/>
      <c r="T645" s="2"/>
      <c r="U645" s="2"/>
    </row>
    <row r="646" ht="15.75" customHeight="1">
      <c r="B646" s="1"/>
      <c r="T646" s="2"/>
      <c r="U646" s="2"/>
    </row>
    <row r="647" ht="15.75" customHeight="1">
      <c r="B647" s="1"/>
      <c r="T647" s="2"/>
      <c r="U647" s="2"/>
    </row>
    <row r="648" ht="15.75" customHeight="1">
      <c r="B648" s="1"/>
      <c r="T648" s="2"/>
      <c r="U648" s="2"/>
    </row>
    <row r="649" ht="15.75" customHeight="1">
      <c r="B649" s="1"/>
      <c r="T649" s="2"/>
      <c r="U649" s="2"/>
    </row>
    <row r="650" ht="15.75" customHeight="1">
      <c r="B650" s="1"/>
      <c r="T650" s="2"/>
      <c r="U650" s="2"/>
    </row>
    <row r="651" ht="15.75" customHeight="1">
      <c r="B651" s="1"/>
      <c r="T651" s="2"/>
      <c r="U651" s="2"/>
    </row>
    <row r="652" ht="15.75" customHeight="1">
      <c r="B652" s="1"/>
      <c r="T652" s="2"/>
      <c r="U652" s="2"/>
    </row>
    <row r="653" ht="15.75" customHeight="1">
      <c r="B653" s="1"/>
      <c r="T653" s="2"/>
      <c r="U653" s="2"/>
    </row>
    <row r="654" ht="15.75" customHeight="1">
      <c r="B654" s="1"/>
      <c r="T654" s="2"/>
      <c r="U654" s="2"/>
    </row>
    <row r="655" ht="15.75" customHeight="1">
      <c r="B655" s="1"/>
      <c r="T655" s="2"/>
      <c r="U655" s="2"/>
    </row>
    <row r="656" ht="15.75" customHeight="1">
      <c r="B656" s="1"/>
      <c r="T656" s="2"/>
      <c r="U656" s="2"/>
    </row>
    <row r="657" ht="15.75" customHeight="1">
      <c r="B657" s="1"/>
      <c r="T657" s="2"/>
      <c r="U657" s="2"/>
    </row>
    <row r="658" ht="15.75" customHeight="1">
      <c r="B658" s="1"/>
      <c r="T658" s="2"/>
      <c r="U658" s="2"/>
    </row>
    <row r="659" ht="15.75" customHeight="1">
      <c r="B659" s="1"/>
      <c r="T659" s="2"/>
      <c r="U659" s="2"/>
    </row>
    <row r="660" ht="15.75" customHeight="1">
      <c r="B660" s="1"/>
      <c r="T660" s="2"/>
      <c r="U660" s="2"/>
    </row>
    <row r="661" ht="15.75" customHeight="1">
      <c r="B661" s="1"/>
      <c r="T661" s="2"/>
      <c r="U661" s="2"/>
    </row>
    <row r="662" ht="15.75" customHeight="1">
      <c r="B662" s="1"/>
      <c r="T662" s="2"/>
      <c r="U662" s="2"/>
    </row>
    <row r="663" ht="15.75" customHeight="1">
      <c r="B663" s="1"/>
      <c r="T663" s="2"/>
      <c r="U663" s="2"/>
    </row>
    <row r="664" ht="15.75" customHeight="1">
      <c r="B664" s="1"/>
      <c r="T664" s="2"/>
      <c r="U664" s="2"/>
    </row>
    <row r="665" ht="15.75" customHeight="1">
      <c r="B665" s="1"/>
      <c r="T665" s="2"/>
      <c r="U665" s="2"/>
    </row>
    <row r="666" ht="15.75" customHeight="1">
      <c r="B666" s="1"/>
      <c r="T666" s="2"/>
      <c r="U666" s="2"/>
    </row>
    <row r="667" ht="15.75" customHeight="1">
      <c r="B667" s="1"/>
      <c r="T667" s="2"/>
      <c r="U667" s="2"/>
    </row>
    <row r="668" ht="15.75" customHeight="1">
      <c r="B668" s="1"/>
      <c r="T668" s="2"/>
      <c r="U668" s="2"/>
    </row>
    <row r="669" ht="15.75" customHeight="1">
      <c r="B669" s="1"/>
      <c r="T669" s="2"/>
      <c r="U669" s="2"/>
    </row>
    <row r="670" ht="15.75" customHeight="1">
      <c r="B670" s="1"/>
      <c r="T670" s="2"/>
      <c r="U670" s="2"/>
    </row>
    <row r="671" ht="15.75" customHeight="1">
      <c r="B671" s="1"/>
      <c r="T671" s="2"/>
      <c r="U671" s="2"/>
    </row>
    <row r="672" ht="15.75" customHeight="1">
      <c r="B672" s="1"/>
      <c r="T672" s="2"/>
      <c r="U672" s="2"/>
    </row>
    <row r="673" ht="15.75" customHeight="1">
      <c r="B673" s="1"/>
      <c r="T673" s="2"/>
      <c r="U673" s="2"/>
    </row>
    <row r="674" ht="15.75" customHeight="1">
      <c r="B674" s="1"/>
      <c r="T674" s="2"/>
      <c r="U674" s="2"/>
    </row>
    <row r="675" ht="15.75" customHeight="1">
      <c r="B675" s="1"/>
      <c r="T675" s="2"/>
      <c r="U675" s="2"/>
    </row>
    <row r="676" ht="15.75" customHeight="1">
      <c r="B676" s="1"/>
      <c r="T676" s="2"/>
      <c r="U676" s="2"/>
    </row>
    <row r="677" ht="15.75" customHeight="1">
      <c r="B677" s="1"/>
      <c r="T677" s="2"/>
      <c r="U677" s="2"/>
    </row>
    <row r="678" ht="15.75" customHeight="1">
      <c r="B678" s="1"/>
      <c r="T678" s="2"/>
      <c r="U678" s="2"/>
    </row>
    <row r="679" ht="15.75" customHeight="1">
      <c r="B679" s="1"/>
      <c r="T679" s="2"/>
      <c r="U679" s="2"/>
    </row>
    <row r="680" ht="15.75" customHeight="1">
      <c r="B680" s="1"/>
      <c r="T680" s="2"/>
      <c r="U680" s="2"/>
    </row>
    <row r="681" ht="15.75" customHeight="1">
      <c r="B681" s="1"/>
      <c r="T681" s="2"/>
      <c r="U681" s="2"/>
    </row>
    <row r="682" ht="15.75" customHeight="1">
      <c r="B682" s="1"/>
      <c r="T682" s="2"/>
      <c r="U682" s="2"/>
    </row>
    <row r="683" ht="15.75" customHeight="1">
      <c r="B683" s="1"/>
      <c r="T683" s="2"/>
      <c r="U683" s="2"/>
    </row>
    <row r="684" ht="15.75" customHeight="1">
      <c r="B684" s="1"/>
      <c r="T684" s="2"/>
      <c r="U684" s="2"/>
    </row>
    <row r="685" ht="15.75" customHeight="1">
      <c r="B685" s="1"/>
      <c r="T685" s="2"/>
      <c r="U685" s="2"/>
    </row>
    <row r="686" ht="15.75" customHeight="1">
      <c r="B686" s="1"/>
      <c r="T686" s="2"/>
      <c r="U686" s="2"/>
    </row>
    <row r="687" ht="15.75" customHeight="1">
      <c r="B687" s="1"/>
      <c r="T687" s="2"/>
      <c r="U687" s="2"/>
    </row>
    <row r="688" ht="15.75" customHeight="1">
      <c r="B688" s="1"/>
      <c r="T688" s="2"/>
      <c r="U688" s="2"/>
    </row>
    <row r="689" ht="15.75" customHeight="1">
      <c r="B689" s="1"/>
      <c r="T689" s="2"/>
      <c r="U689" s="2"/>
    </row>
    <row r="690" ht="15.75" customHeight="1">
      <c r="B690" s="1"/>
      <c r="T690" s="2"/>
      <c r="U690" s="2"/>
    </row>
    <row r="691" ht="15.75" customHeight="1">
      <c r="B691" s="1"/>
      <c r="T691" s="2"/>
      <c r="U691" s="2"/>
    </row>
    <row r="692" ht="15.75" customHeight="1">
      <c r="B692" s="1"/>
      <c r="T692" s="2"/>
      <c r="U692" s="2"/>
    </row>
    <row r="693" ht="15.75" customHeight="1">
      <c r="B693" s="1"/>
      <c r="T693" s="2"/>
      <c r="U693" s="2"/>
    </row>
    <row r="694" ht="15.75" customHeight="1">
      <c r="B694" s="1"/>
      <c r="T694" s="2"/>
      <c r="U694" s="2"/>
    </row>
    <row r="695" ht="15.75" customHeight="1">
      <c r="B695" s="1"/>
      <c r="T695" s="2"/>
      <c r="U695" s="2"/>
    </row>
    <row r="696" ht="15.75" customHeight="1">
      <c r="B696" s="1"/>
      <c r="T696" s="2"/>
      <c r="U696" s="2"/>
    </row>
    <row r="697" ht="15.75" customHeight="1">
      <c r="B697" s="1"/>
      <c r="T697" s="2"/>
      <c r="U697" s="2"/>
    </row>
    <row r="698" ht="15.75" customHeight="1">
      <c r="B698" s="1"/>
      <c r="T698" s="2"/>
      <c r="U698" s="2"/>
    </row>
    <row r="699" ht="15.75" customHeight="1">
      <c r="B699" s="1"/>
      <c r="T699" s="2"/>
      <c r="U699" s="2"/>
    </row>
    <row r="700" ht="15.75" customHeight="1">
      <c r="B700" s="1"/>
      <c r="T700" s="2"/>
      <c r="U700" s="2"/>
    </row>
    <row r="701" ht="15.75" customHeight="1">
      <c r="B701" s="1"/>
      <c r="T701" s="2"/>
      <c r="U701" s="2"/>
    </row>
    <row r="702" ht="15.75" customHeight="1">
      <c r="B702" s="1"/>
      <c r="T702" s="2"/>
      <c r="U702" s="2"/>
    </row>
    <row r="703" ht="15.75" customHeight="1">
      <c r="B703" s="1"/>
      <c r="T703" s="2"/>
      <c r="U703" s="2"/>
    </row>
    <row r="704" ht="15.75" customHeight="1">
      <c r="B704" s="1"/>
      <c r="T704" s="2"/>
      <c r="U704" s="2"/>
    </row>
    <row r="705" ht="15.75" customHeight="1">
      <c r="B705" s="1"/>
      <c r="T705" s="2"/>
      <c r="U705" s="2"/>
    </row>
    <row r="706" ht="15.75" customHeight="1">
      <c r="B706" s="1"/>
      <c r="T706" s="2"/>
      <c r="U706" s="2"/>
    </row>
    <row r="707" ht="15.75" customHeight="1">
      <c r="B707" s="1"/>
      <c r="T707" s="2"/>
      <c r="U707" s="2"/>
    </row>
    <row r="708" ht="15.75" customHeight="1">
      <c r="B708" s="1"/>
      <c r="T708" s="2"/>
      <c r="U708" s="2"/>
    </row>
    <row r="709" ht="15.75" customHeight="1">
      <c r="B709" s="1"/>
      <c r="T709" s="2"/>
      <c r="U709" s="2"/>
    </row>
    <row r="710" ht="15.75" customHeight="1">
      <c r="B710" s="1"/>
      <c r="T710" s="2"/>
      <c r="U710" s="2"/>
    </row>
    <row r="711" ht="15.75" customHeight="1">
      <c r="B711" s="1"/>
      <c r="T711" s="2"/>
      <c r="U711" s="2"/>
    </row>
    <row r="712" ht="15.75" customHeight="1">
      <c r="B712" s="1"/>
      <c r="T712" s="2"/>
      <c r="U712" s="2"/>
    </row>
    <row r="713" ht="15.75" customHeight="1">
      <c r="B713" s="1"/>
      <c r="T713" s="2"/>
      <c r="U713" s="2"/>
    </row>
    <row r="714" ht="15.75" customHeight="1">
      <c r="B714" s="1"/>
      <c r="T714" s="2"/>
      <c r="U714" s="2"/>
    </row>
    <row r="715" ht="15.75" customHeight="1">
      <c r="B715" s="1"/>
      <c r="T715" s="2"/>
      <c r="U715" s="2"/>
    </row>
    <row r="716" ht="15.75" customHeight="1">
      <c r="B716" s="1"/>
      <c r="T716" s="2"/>
      <c r="U716" s="2"/>
    </row>
    <row r="717" ht="15.75" customHeight="1">
      <c r="B717" s="1"/>
      <c r="T717" s="2"/>
      <c r="U717" s="2"/>
    </row>
    <row r="718" ht="15.75" customHeight="1">
      <c r="B718" s="1"/>
      <c r="T718" s="2"/>
      <c r="U718" s="2"/>
    </row>
    <row r="719" ht="15.75" customHeight="1">
      <c r="B719" s="1"/>
      <c r="T719" s="2"/>
      <c r="U719" s="2"/>
    </row>
    <row r="720" ht="15.75" customHeight="1">
      <c r="B720" s="1"/>
      <c r="T720" s="2"/>
      <c r="U720" s="2"/>
    </row>
    <row r="721" ht="15.75" customHeight="1">
      <c r="B721" s="1"/>
      <c r="T721" s="2"/>
      <c r="U721" s="2"/>
    </row>
    <row r="722" ht="15.75" customHeight="1">
      <c r="B722" s="1"/>
      <c r="T722" s="2"/>
      <c r="U722" s="2"/>
    </row>
    <row r="723" ht="15.75" customHeight="1">
      <c r="B723" s="1"/>
      <c r="T723" s="2"/>
      <c r="U723" s="2"/>
    </row>
    <row r="724" ht="15.75" customHeight="1">
      <c r="B724" s="1"/>
      <c r="T724" s="2"/>
      <c r="U724" s="2"/>
    </row>
    <row r="725" ht="15.75" customHeight="1">
      <c r="B725" s="1"/>
      <c r="T725" s="2"/>
      <c r="U725" s="2"/>
    </row>
    <row r="726" ht="15.75" customHeight="1">
      <c r="B726" s="1"/>
      <c r="T726" s="2"/>
      <c r="U726" s="2"/>
    </row>
    <row r="727" ht="15.75" customHeight="1">
      <c r="B727" s="1"/>
      <c r="T727" s="2"/>
      <c r="U727" s="2"/>
    </row>
    <row r="728" ht="15.75" customHeight="1">
      <c r="B728" s="1"/>
      <c r="T728" s="2"/>
      <c r="U728" s="2"/>
    </row>
    <row r="729" ht="15.75" customHeight="1">
      <c r="B729" s="1"/>
      <c r="T729" s="2"/>
      <c r="U729" s="2"/>
    </row>
    <row r="730" ht="15.75" customHeight="1">
      <c r="B730" s="1"/>
      <c r="T730" s="2"/>
      <c r="U730" s="2"/>
    </row>
    <row r="731" ht="15.75" customHeight="1">
      <c r="B731" s="1"/>
      <c r="T731" s="2"/>
      <c r="U731" s="2"/>
    </row>
    <row r="732" ht="15.75" customHeight="1">
      <c r="B732" s="1"/>
      <c r="T732" s="2"/>
      <c r="U732" s="2"/>
    </row>
    <row r="733" ht="15.75" customHeight="1">
      <c r="B733" s="1"/>
      <c r="T733" s="2"/>
      <c r="U733" s="2"/>
    </row>
    <row r="734" ht="15.75" customHeight="1">
      <c r="B734" s="1"/>
      <c r="T734" s="2"/>
      <c r="U734" s="2"/>
    </row>
    <row r="735" ht="15.75" customHeight="1">
      <c r="B735" s="1"/>
      <c r="T735" s="2"/>
      <c r="U735" s="2"/>
    </row>
    <row r="736" ht="15.75" customHeight="1">
      <c r="B736" s="1"/>
      <c r="T736" s="2"/>
      <c r="U736" s="2"/>
    </row>
    <row r="737" ht="15.75" customHeight="1">
      <c r="B737" s="1"/>
      <c r="T737" s="2"/>
      <c r="U737" s="2"/>
    </row>
    <row r="738" ht="15.75" customHeight="1">
      <c r="B738" s="1"/>
      <c r="T738" s="2"/>
      <c r="U738" s="2"/>
    </row>
    <row r="739" ht="15.75" customHeight="1">
      <c r="B739" s="1"/>
      <c r="T739" s="2"/>
      <c r="U739" s="2"/>
    </row>
    <row r="740" ht="15.75" customHeight="1">
      <c r="B740" s="1"/>
      <c r="T740" s="2"/>
      <c r="U740" s="2"/>
    </row>
    <row r="741" ht="15.75" customHeight="1">
      <c r="B741" s="1"/>
      <c r="T741" s="2"/>
      <c r="U741" s="2"/>
    </row>
    <row r="742" ht="15.75" customHeight="1">
      <c r="B742" s="1"/>
      <c r="T742" s="2"/>
      <c r="U742" s="2"/>
    </row>
    <row r="743" ht="15.75" customHeight="1">
      <c r="B743" s="1"/>
      <c r="T743" s="2"/>
      <c r="U743" s="2"/>
    </row>
    <row r="744" ht="15.75" customHeight="1">
      <c r="B744" s="1"/>
      <c r="T744" s="2"/>
      <c r="U744" s="2"/>
    </row>
    <row r="745" ht="15.75" customHeight="1">
      <c r="B745" s="1"/>
      <c r="T745" s="2"/>
      <c r="U745" s="2"/>
    </row>
    <row r="746" ht="15.75" customHeight="1">
      <c r="B746" s="1"/>
      <c r="T746" s="2"/>
      <c r="U746" s="2"/>
    </row>
    <row r="747" ht="15.75" customHeight="1">
      <c r="B747" s="1"/>
      <c r="T747" s="2"/>
      <c r="U747" s="2"/>
    </row>
    <row r="748" ht="15.75" customHeight="1">
      <c r="B748" s="1"/>
      <c r="T748" s="2"/>
      <c r="U748" s="2"/>
    </row>
    <row r="749" ht="15.75" customHeight="1">
      <c r="B749" s="1"/>
      <c r="T749" s="2"/>
      <c r="U749" s="2"/>
    </row>
    <row r="750" ht="15.75" customHeight="1">
      <c r="B750" s="1"/>
      <c r="T750" s="2"/>
      <c r="U750" s="2"/>
    </row>
    <row r="751" ht="15.75" customHeight="1">
      <c r="B751" s="1"/>
      <c r="T751" s="2"/>
      <c r="U751" s="2"/>
    </row>
    <row r="752" ht="15.75" customHeight="1">
      <c r="B752" s="1"/>
      <c r="T752" s="2"/>
      <c r="U752" s="2"/>
    </row>
    <row r="753" ht="15.75" customHeight="1">
      <c r="B753" s="1"/>
      <c r="T753" s="2"/>
      <c r="U753" s="2"/>
    </row>
    <row r="754" ht="15.75" customHeight="1">
      <c r="B754" s="1"/>
      <c r="T754" s="2"/>
      <c r="U754" s="2"/>
    </row>
    <row r="755" ht="15.75" customHeight="1">
      <c r="B755" s="1"/>
      <c r="T755" s="2"/>
      <c r="U755" s="2"/>
    </row>
    <row r="756" ht="15.75" customHeight="1">
      <c r="B756" s="1"/>
      <c r="T756" s="2"/>
      <c r="U756" s="2"/>
    </row>
    <row r="757" ht="15.75" customHeight="1">
      <c r="B757" s="1"/>
      <c r="T757" s="2"/>
      <c r="U757" s="2"/>
    </row>
    <row r="758" ht="15.75" customHeight="1">
      <c r="B758" s="1"/>
      <c r="T758" s="2"/>
      <c r="U758" s="2"/>
    </row>
    <row r="759" ht="15.75" customHeight="1">
      <c r="B759" s="1"/>
      <c r="T759" s="2"/>
      <c r="U759" s="2"/>
    </row>
    <row r="760" ht="15.75" customHeight="1">
      <c r="B760" s="1"/>
      <c r="T760" s="2"/>
      <c r="U760" s="2"/>
    </row>
    <row r="761" ht="15.75" customHeight="1">
      <c r="B761" s="1"/>
      <c r="T761" s="2"/>
      <c r="U761" s="2"/>
    </row>
    <row r="762" ht="15.75" customHeight="1">
      <c r="B762" s="1"/>
      <c r="T762" s="2"/>
      <c r="U762" s="2"/>
    </row>
    <row r="763" ht="15.75" customHeight="1">
      <c r="B763" s="1"/>
      <c r="T763" s="2"/>
      <c r="U763" s="2"/>
    </row>
    <row r="764" ht="15.75" customHeight="1">
      <c r="B764" s="1"/>
      <c r="T764" s="2"/>
      <c r="U764" s="2"/>
    </row>
    <row r="765" ht="15.75" customHeight="1">
      <c r="B765" s="1"/>
      <c r="T765" s="2"/>
      <c r="U765" s="2"/>
    </row>
    <row r="766" ht="15.75" customHeight="1">
      <c r="B766" s="1"/>
      <c r="T766" s="2"/>
      <c r="U766" s="2"/>
    </row>
    <row r="767" ht="15.75" customHeight="1">
      <c r="B767" s="1"/>
      <c r="T767" s="2"/>
      <c r="U767" s="2"/>
    </row>
    <row r="768" ht="15.75" customHeight="1">
      <c r="B768" s="1"/>
      <c r="T768" s="2"/>
      <c r="U768" s="2"/>
    </row>
    <row r="769" ht="15.75" customHeight="1">
      <c r="B769" s="1"/>
      <c r="T769" s="2"/>
      <c r="U769" s="2"/>
    </row>
    <row r="770" ht="15.75" customHeight="1">
      <c r="B770" s="1"/>
      <c r="T770" s="2"/>
      <c r="U770" s="2"/>
    </row>
    <row r="771" ht="15.75" customHeight="1">
      <c r="B771" s="1"/>
      <c r="T771" s="2"/>
      <c r="U771" s="2"/>
    </row>
    <row r="772" ht="15.75" customHeight="1">
      <c r="B772" s="1"/>
      <c r="T772" s="2"/>
      <c r="U772" s="2"/>
    </row>
    <row r="773" ht="15.75" customHeight="1">
      <c r="B773" s="1"/>
      <c r="T773" s="2"/>
      <c r="U773" s="2"/>
    </row>
    <row r="774" ht="15.75" customHeight="1">
      <c r="B774" s="1"/>
      <c r="T774" s="2"/>
      <c r="U774" s="2"/>
    </row>
    <row r="775" ht="15.75" customHeight="1">
      <c r="B775" s="1"/>
      <c r="T775" s="2"/>
      <c r="U775" s="2"/>
    </row>
    <row r="776" ht="15.75" customHeight="1">
      <c r="B776" s="1"/>
      <c r="T776" s="2"/>
      <c r="U776" s="2"/>
    </row>
    <row r="777" ht="15.75" customHeight="1">
      <c r="B777" s="1"/>
      <c r="T777" s="2"/>
      <c r="U777" s="2"/>
    </row>
    <row r="778" ht="15.75" customHeight="1">
      <c r="B778" s="1"/>
      <c r="T778" s="2"/>
      <c r="U778" s="2"/>
    </row>
    <row r="779" ht="15.75" customHeight="1">
      <c r="B779" s="1"/>
      <c r="T779" s="2"/>
      <c r="U779" s="2"/>
    </row>
    <row r="780" ht="15.75" customHeight="1">
      <c r="B780" s="1"/>
      <c r="T780" s="2"/>
      <c r="U780" s="2"/>
    </row>
    <row r="781" ht="15.75" customHeight="1">
      <c r="B781" s="1"/>
      <c r="T781" s="2"/>
      <c r="U781" s="2"/>
    </row>
    <row r="782" ht="15.75" customHeight="1">
      <c r="B782" s="1"/>
      <c r="T782" s="2"/>
      <c r="U782" s="2"/>
    </row>
    <row r="783" ht="15.75" customHeight="1">
      <c r="B783" s="1"/>
      <c r="T783" s="2"/>
      <c r="U783" s="2"/>
    </row>
    <row r="784" ht="15.75" customHeight="1">
      <c r="B784" s="1"/>
      <c r="T784" s="2"/>
      <c r="U784" s="2"/>
    </row>
    <row r="785" ht="15.75" customHeight="1">
      <c r="B785" s="1"/>
      <c r="T785" s="2"/>
      <c r="U785" s="2"/>
    </row>
    <row r="786" ht="15.75" customHeight="1">
      <c r="B786" s="1"/>
      <c r="T786" s="2"/>
      <c r="U786" s="2"/>
    </row>
    <row r="787" ht="15.75" customHeight="1">
      <c r="B787" s="1"/>
      <c r="T787" s="2"/>
      <c r="U787" s="2"/>
    </row>
    <row r="788" ht="15.75" customHeight="1">
      <c r="B788" s="1"/>
      <c r="T788" s="2"/>
      <c r="U788" s="2"/>
    </row>
    <row r="789" ht="15.75" customHeight="1">
      <c r="B789" s="1"/>
      <c r="T789" s="2"/>
      <c r="U789" s="2"/>
    </row>
    <row r="790" ht="15.75" customHeight="1">
      <c r="B790" s="1"/>
      <c r="T790" s="2"/>
      <c r="U790" s="2"/>
    </row>
    <row r="791" ht="15.75" customHeight="1">
      <c r="B791" s="1"/>
      <c r="T791" s="2"/>
      <c r="U791" s="2"/>
    </row>
    <row r="792" ht="15.75" customHeight="1">
      <c r="B792" s="1"/>
      <c r="T792" s="2"/>
      <c r="U792" s="2"/>
    </row>
    <row r="793" ht="15.75" customHeight="1">
      <c r="B793" s="1"/>
      <c r="T793" s="2"/>
      <c r="U793" s="2"/>
    </row>
    <row r="794" ht="15.75" customHeight="1">
      <c r="B794" s="1"/>
      <c r="T794" s="2"/>
      <c r="U794" s="2"/>
    </row>
    <row r="795" ht="15.75" customHeight="1">
      <c r="B795" s="1"/>
      <c r="T795" s="2"/>
      <c r="U795" s="2"/>
    </row>
    <row r="796" ht="15.75" customHeight="1">
      <c r="B796" s="1"/>
      <c r="T796" s="2"/>
      <c r="U796" s="2"/>
    </row>
    <row r="797" ht="15.75" customHeight="1">
      <c r="B797" s="1"/>
      <c r="T797" s="2"/>
      <c r="U797" s="2"/>
    </row>
    <row r="798" ht="15.75" customHeight="1">
      <c r="B798" s="1"/>
      <c r="T798" s="2"/>
      <c r="U798" s="2"/>
    </row>
    <row r="799" ht="15.75" customHeight="1">
      <c r="B799" s="1"/>
      <c r="T799" s="2"/>
      <c r="U799" s="2"/>
    </row>
    <row r="800" ht="15.75" customHeight="1">
      <c r="B800" s="1"/>
      <c r="T800" s="2"/>
      <c r="U800" s="2"/>
    </row>
    <row r="801" ht="15.75" customHeight="1">
      <c r="B801" s="1"/>
      <c r="T801" s="2"/>
      <c r="U801" s="2"/>
    </row>
    <row r="802" ht="15.75" customHeight="1">
      <c r="B802" s="1"/>
      <c r="T802" s="2"/>
      <c r="U802" s="2"/>
    </row>
    <row r="803" ht="15.75" customHeight="1">
      <c r="B803" s="1"/>
      <c r="T803" s="2"/>
      <c r="U803" s="2"/>
    </row>
    <row r="804" ht="15.75" customHeight="1">
      <c r="B804" s="1"/>
      <c r="T804" s="2"/>
      <c r="U804" s="2"/>
    </row>
    <row r="805" ht="15.75" customHeight="1">
      <c r="B805" s="1"/>
      <c r="T805" s="2"/>
      <c r="U805" s="2"/>
    </row>
    <row r="806" ht="15.75" customHeight="1">
      <c r="B806" s="1"/>
      <c r="T806" s="2"/>
      <c r="U806" s="2"/>
    </row>
    <row r="807" ht="15.75" customHeight="1">
      <c r="B807" s="1"/>
      <c r="T807" s="2"/>
      <c r="U807" s="2"/>
    </row>
    <row r="808" ht="15.75" customHeight="1">
      <c r="B808" s="1"/>
      <c r="T808" s="2"/>
      <c r="U808" s="2"/>
    </row>
    <row r="809" ht="15.75" customHeight="1">
      <c r="B809" s="1"/>
      <c r="T809" s="2"/>
      <c r="U809" s="2"/>
    </row>
    <row r="810" ht="15.75" customHeight="1">
      <c r="B810" s="1"/>
      <c r="T810" s="2"/>
      <c r="U810" s="2"/>
    </row>
    <row r="811" ht="15.75" customHeight="1">
      <c r="B811" s="1"/>
      <c r="T811" s="2"/>
      <c r="U811" s="2"/>
    </row>
    <row r="812" ht="15.75" customHeight="1">
      <c r="B812" s="1"/>
      <c r="T812" s="2"/>
      <c r="U812" s="2"/>
    </row>
    <row r="813" ht="15.75" customHeight="1">
      <c r="B813" s="1"/>
      <c r="T813" s="2"/>
      <c r="U813" s="2"/>
    </row>
    <row r="814" ht="15.75" customHeight="1">
      <c r="B814" s="1"/>
      <c r="T814" s="2"/>
      <c r="U814" s="2"/>
    </row>
    <row r="815" ht="15.75" customHeight="1">
      <c r="B815" s="1"/>
      <c r="T815" s="2"/>
      <c r="U815" s="2"/>
    </row>
    <row r="816" ht="15.75" customHeight="1">
      <c r="B816" s="1"/>
      <c r="T816" s="2"/>
      <c r="U816" s="2"/>
    </row>
    <row r="817" ht="15.75" customHeight="1">
      <c r="B817" s="1"/>
      <c r="T817" s="2"/>
      <c r="U817" s="2"/>
    </row>
    <row r="818" ht="15.75" customHeight="1">
      <c r="B818" s="1"/>
      <c r="T818" s="2"/>
      <c r="U818" s="2"/>
    </row>
    <row r="819" ht="15.75" customHeight="1">
      <c r="B819" s="1"/>
      <c r="T819" s="2"/>
      <c r="U819" s="2"/>
    </row>
    <row r="820" ht="15.75" customHeight="1">
      <c r="B820" s="1"/>
      <c r="T820" s="2"/>
      <c r="U820" s="2"/>
    </row>
    <row r="821" ht="15.75" customHeight="1">
      <c r="B821" s="1"/>
      <c r="T821" s="2"/>
      <c r="U821" s="2"/>
    </row>
    <row r="822" ht="15.75" customHeight="1">
      <c r="B822" s="1"/>
      <c r="T822" s="2"/>
      <c r="U822" s="2"/>
    </row>
    <row r="823" ht="15.75" customHeight="1">
      <c r="B823" s="1"/>
      <c r="T823" s="2"/>
      <c r="U823" s="2"/>
    </row>
    <row r="824" ht="15.75" customHeight="1">
      <c r="B824" s="1"/>
      <c r="T824" s="2"/>
      <c r="U824" s="2"/>
    </row>
    <row r="825" ht="15.75" customHeight="1">
      <c r="B825" s="1"/>
      <c r="T825" s="2"/>
      <c r="U825" s="2"/>
    </row>
    <row r="826" ht="15.75" customHeight="1">
      <c r="B826" s="1"/>
      <c r="T826" s="2"/>
      <c r="U826" s="2"/>
    </row>
    <row r="827" ht="15.75" customHeight="1">
      <c r="B827" s="1"/>
      <c r="T827" s="2"/>
      <c r="U827" s="2"/>
    </row>
    <row r="828" ht="15.75" customHeight="1">
      <c r="B828" s="1"/>
      <c r="T828" s="2"/>
      <c r="U828" s="2"/>
    </row>
    <row r="829" ht="15.75" customHeight="1">
      <c r="B829" s="1"/>
      <c r="T829" s="2"/>
      <c r="U829" s="2"/>
    </row>
    <row r="830" ht="15.75" customHeight="1">
      <c r="B830" s="1"/>
      <c r="T830" s="2"/>
      <c r="U830" s="2"/>
    </row>
    <row r="831" ht="15.75" customHeight="1">
      <c r="B831" s="1"/>
      <c r="T831" s="2"/>
      <c r="U831" s="2"/>
    </row>
    <row r="832" ht="15.75" customHeight="1">
      <c r="B832" s="1"/>
      <c r="T832" s="2"/>
      <c r="U832" s="2"/>
    </row>
    <row r="833" ht="15.75" customHeight="1">
      <c r="B833" s="1"/>
      <c r="T833" s="2"/>
      <c r="U833" s="2"/>
    </row>
    <row r="834" ht="15.75" customHeight="1">
      <c r="B834" s="1"/>
      <c r="T834" s="2"/>
      <c r="U834" s="2"/>
    </row>
    <row r="835" ht="15.75" customHeight="1">
      <c r="B835" s="1"/>
      <c r="T835" s="2"/>
      <c r="U835" s="2"/>
    </row>
    <row r="836" ht="15.75" customHeight="1">
      <c r="B836" s="1"/>
      <c r="T836" s="2"/>
      <c r="U836" s="2"/>
    </row>
    <row r="837" ht="15.75" customHeight="1">
      <c r="B837" s="1"/>
      <c r="T837" s="2"/>
      <c r="U837" s="2"/>
    </row>
    <row r="838" ht="15.75" customHeight="1">
      <c r="B838" s="1"/>
      <c r="T838" s="2"/>
      <c r="U838" s="2"/>
    </row>
    <row r="839" ht="15.75" customHeight="1">
      <c r="B839" s="1"/>
      <c r="T839" s="2"/>
      <c r="U839" s="2"/>
    </row>
    <row r="840" ht="15.75" customHeight="1">
      <c r="B840" s="1"/>
      <c r="T840" s="2"/>
      <c r="U840" s="2"/>
    </row>
    <row r="841" ht="15.75" customHeight="1">
      <c r="B841" s="1"/>
      <c r="T841" s="2"/>
      <c r="U841" s="2"/>
    </row>
    <row r="842" ht="15.75" customHeight="1">
      <c r="B842" s="1"/>
      <c r="T842" s="2"/>
      <c r="U842" s="2"/>
    </row>
    <row r="843" ht="15.75" customHeight="1">
      <c r="B843" s="1"/>
      <c r="T843" s="2"/>
      <c r="U843" s="2"/>
    </row>
    <row r="844" ht="15.75" customHeight="1">
      <c r="B844" s="1"/>
      <c r="T844" s="2"/>
      <c r="U844" s="2"/>
    </row>
    <row r="845" ht="15.75" customHeight="1">
      <c r="B845" s="1"/>
      <c r="T845" s="2"/>
      <c r="U845" s="2"/>
    </row>
    <row r="846" ht="15.75" customHeight="1">
      <c r="B846" s="1"/>
      <c r="T846" s="2"/>
      <c r="U846" s="2"/>
    </row>
    <row r="847" ht="15.75" customHeight="1">
      <c r="B847" s="1"/>
      <c r="T847" s="2"/>
      <c r="U847" s="2"/>
    </row>
    <row r="848" ht="15.75" customHeight="1">
      <c r="B848" s="1"/>
      <c r="T848" s="2"/>
      <c r="U848" s="2"/>
    </row>
    <row r="849" ht="15.75" customHeight="1">
      <c r="B849" s="1"/>
      <c r="T849" s="2"/>
      <c r="U849" s="2"/>
    </row>
    <row r="850" ht="15.75" customHeight="1">
      <c r="B850" s="1"/>
      <c r="T850" s="2"/>
      <c r="U850" s="2"/>
    </row>
    <row r="851" ht="15.75" customHeight="1">
      <c r="B851" s="1"/>
      <c r="T851" s="2"/>
      <c r="U851" s="2"/>
    </row>
    <row r="852" ht="15.75" customHeight="1">
      <c r="B852" s="1"/>
      <c r="T852" s="2"/>
      <c r="U852" s="2"/>
    </row>
    <row r="853" ht="15.75" customHeight="1">
      <c r="B853" s="1"/>
      <c r="T853" s="2"/>
      <c r="U853" s="2"/>
    </row>
    <row r="854" ht="15.75" customHeight="1">
      <c r="B854" s="1"/>
      <c r="T854" s="2"/>
      <c r="U854" s="2"/>
    </row>
    <row r="855" ht="15.75" customHeight="1">
      <c r="B855" s="1"/>
      <c r="T855" s="2"/>
      <c r="U855" s="2"/>
    </row>
    <row r="856" ht="15.75" customHeight="1">
      <c r="B856" s="1"/>
      <c r="T856" s="2"/>
      <c r="U856" s="2"/>
    </row>
    <row r="857" ht="15.75" customHeight="1">
      <c r="B857" s="1"/>
      <c r="T857" s="2"/>
      <c r="U857" s="2"/>
    </row>
    <row r="858" ht="15.75" customHeight="1">
      <c r="B858" s="1"/>
      <c r="T858" s="2"/>
      <c r="U858" s="2"/>
    </row>
    <row r="859" ht="15.75" customHeight="1">
      <c r="B859" s="1"/>
      <c r="T859" s="2"/>
      <c r="U859" s="2"/>
    </row>
    <row r="860" ht="15.75" customHeight="1">
      <c r="B860" s="1"/>
      <c r="T860" s="2"/>
      <c r="U860" s="2"/>
    </row>
    <row r="861" ht="15.75" customHeight="1">
      <c r="B861" s="1"/>
      <c r="T861" s="2"/>
      <c r="U861" s="2"/>
    </row>
    <row r="862" ht="15.75" customHeight="1">
      <c r="B862" s="1"/>
      <c r="T862" s="2"/>
      <c r="U862" s="2"/>
    </row>
    <row r="863" ht="15.75" customHeight="1">
      <c r="B863" s="1"/>
      <c r="T863" s="2"/>
      <c r="U863" s="2"/>
    </row>
    <row r="864" ht="15.75" customHeight="1">
      <c r="B864" s="1"/>
      <c r="T864" s="2"/>
      <c r="U864" s="2"/>
    </row>
    <row r="865" ht="15.75" customHeight="1">
      <c r="B865" s="1"/>
      <c r="T865" s="2"/>
      <c r="U865" s="2"/>
    </row>
    <row r="866" ht="15.75" customHeight="1">
      <c r="B866" s="1"/>
      <c r="T866" s="2"/>
      <c r="U866" s="2"/>
    </row>
    <row r="867" ht="15.75" customHeight="1">
      <c r="B867" s="1"/>
      <c r="T867" s="2"/>
      <c r="U867" s="2"/>
    </row>
    <row r="868" ht="15.75" customHeight="1">
      <c r="B868" s="1"/>
      <c r="T868" s="2"/>
      <c r="U868" s="2"/>
    </row>
    <row r="869" ht="15.75" customHeight="1">
      <c r="B869" s="1"/>
      <c r="T869" s="2"/>
      <c r="U869" s="2"/>
    </row>
    <row r="870" ht="15.75" customHeight="1">
      <c r="B870" s="1"/>
      <c r="T870" s="2"/>
      <c r="U870" s="2"/>
    </row>
    <row r="871" ht="15.75" customHeight="1">
      <c r="B871" s="1"/>
      <c r="T871" s="2"/>
      <c r="U871" s="2"/>
    </row>
    <row r="872" ht="15.75" customHeight="1">
      <c r="B872" s="1"/>
      <c r="T872" s="2"/>
      <c r="U872" s="2"/>
    </row>
    <row r="873" ht="15.75" customHeight="1">
      <c r="B873" s="1"/>
      <c r="T873" s="2"/>
      <c r="U873" s="2"/>
    </row>
    <row r="874" ht="15.75" customHeight="1">
      <c r="B874" s="1"/>
      <c r="T874" s="2"/>
      <c r="U874" s="2"/>
    </row>
    <row r="875" ht="15.75" customHeight="1">
      <c r="B875" s="1"/>
      <c r="T875" s="2"/>
      <c r="U875" s="2"/>
    </row>
    <row r="876" ht="15.75" customHeight="1">
      <c r="B876" s="1"/>
      <c r="T876" s="2"/>
      <c r="U876" s="2"/>
    </row>
    <row r="877" ht="15.75" customHeight="1">
      <c r="B877" s="1"/>
      <c r="T877" s="2"/>
      <c r="U877" s="2"/>
    </row>
    <row r="878" ht="15.75" customHeight="1">
      <c r="B878" s="1"/>
      <c r="T878" s="2"/>
      <c r="U878" s="2"/>
    </row>
    <row r="879" ht="15.75" customHeight="1">
      <c r="B879" s="1"/>
      <c r="T879" s="2"/>
      <c r="U879" s="2"/>
    </row>
    <row r="880" ht="15.75" customHeight="1">
      <c r="B880" s="1"/>
      <c r="T880" s="2"/>
      <c r="U880" s="2"/>
    </row>
    <row r="881" ht="15.75" customHeight="1">
      <c r="B881" s="1"/>
      <c r="T881" s="2"/>
      <c r="U881" s="2"/>
    </row>
    <row r="882" ht="15.75" customHeight="1">
      <c r="B882" s="1"/>
      <c r="T882" s="2"/>
      <c r="U882" s="2"/>
    </row>
    <row r="883" ht="15.75" customHeight="1">
      <c r="B883" s="1"/>
      <c r="T883" s="2"/>
      <c r="U883" s="2"/>
    </row>
    <row r="884" ht="15.75" customHeight="1">
      <c r="B884" s="1"/>
      <c r="T884" s="2"/>
      <c r="U884" s="2"/>
    </row>
    <row r="885" ht="15.75" customHeight="1">
      <c r="B885" s="1"/>
      <c r="T885" s="2"/>
      <c r="U885" s="2"/>
    </row>
    <row r="886" ht="15.75" customHeight="1">
      <c r="B886" s="1"/>
      <c r="T886" s="2"/>
      <c r="U886" s="2"/>
    </row>
    <row r="887" ht="15.75" customHeight="1">
      <c r="B887" s="1"/>
      <c r="T887" s="2"/>
      <c r="U887" s="2"/>
    </row>
    <row r="888" ht="15.75" customHeight="1">
      <c r="B888" s="1"/>
      <c r="T888" s="2"/>
      <c r="U888" s="2"/>
    </row>
    <row r="889" ht="15.75" customHeight="1">
      <c r="B889" s="1"/>
      <c r="T889" s="2"/>
      <c r="U889" s="2"/>
    </row>
    <row r="890" ht="15.75" customHeight="1">
      <c r="B890" s="1"/>
      <c r="T890" s="2"/>
      <c r="U890" s="2"/>
    </row>
    <row r="891" ht="15.75" customHeight="1">
      <c r="B891" s="1"/>
      <c r="T891" s="2"/>
      <c r="U891" s="2"/>
    </row>
    <row r="892" ht="15.75" customHeight="1">
      <c r="B892" s="1"/>
      <c r="T892" s="2"/>
      <c r="U892" s="2"/>
    </row>
    <row r="893" ht="15.75" customHeight="1">
      <c r="B893" s="1"/>
      <c r="T893" s="2"/>
      <c r="U893" s="2"/>
    </row>
    <row r="894" ht="15.75" customHeight="1">
      <c r="B894" s="1"/>
      <c r="T894" s="2"/>
      <c r="U894" s="2"/>
    </row>
    <row r="895" ht="15.75" customHeight="1">
      <c r="B895" s="1"/>
      <c r="T895" s="2"/>
      <c r="U895" s="2"/>
    </row>
    <row r="896" ht="15.75" customHeight="1">
      <c r="B896" s="1"/>
      <c r="T896" s="2"/>
      <c r="U896" s="2"/>
    </row>
    <row r="897" ht="15.75" customHeight="1">
      <c r="B897" s="1"/>
      <c r="T897" s="2"/>
      <c r="U897" s="2"/>
    </row>
    <row r="898" ht="15.75" customHeight="1">
      <c r="B898" s="1"/>
      <c r="T898" s="2"/>
      <c r="U898" s="2"/>
    </row>
    <row r="899" ht="15.75" customHeight="1">
      <c r="B899" s="1"/>
      <c r="T899" s="2"/>
      <c r="U899" s="2"/>
    </row>
    <row r="900" ht="15.75" customHeight="1">
      <c r="B900" s="1"/>
      <c r="T900" s="2"/>
      <c r="U900" s="2"/>
    </row>
    <row r="901" ht="15.75" customHeight="1">
      <c r="B901" s="1"/>
      <c r="T901" s="2"/>
      <c r="U901" s="2"/>
    </row>
    <row r="902" ht="15.75" customHeight="1">
      <c r="B902" s="1"/>
      <c r="T902" s="2"/>
      <c r="U902" s="2"/>
    </row>
    <row r="903" ht="15.75" customHeight="1">
      <c r="B903" s="1"/>
      <c r="T903" s="2"/>
      <c r="U903" s="2"/>
    </row>
    <row r="904" ht="15.75" customHeight="1">
      <c r="B904" s="1"/>
      <c r="T904" s="2"/>
      <c r="U904" s="2"/>
    </row>
    <row r="905" ht="15.75" customHeight="1">
      <c r="B905" s="1"/>
      <c r="T905" s="2"/>
      <c r="U905" s="2"/>
    </row>
    <row r="906" ht="15.75" customHeight="1">
      <c r="B906" s="1"/>
      <c r="T906" s="2"/>
      <c r="U906" s="2"/>
    </row>
    <row r="907" ht="15.75" customHeight="1">
      <c r="B907" s="1"/>
      <c r="T907" s="2"/>
      <c r="U907" s="2"/>
    </row>
    <row r="908" ht="15.75" customHeight="1">
      <c r="B908" s="1"/>
      <c r="T908" s="2"/>
      <c r="U908" s="2"/>
    </row>
    <row r="909" ht="15.75" customHeight="1">
      <c r="B909" s="1"/>
      <c r="T909" s="2"/>
      <c r="U909" s="2"/>
    </row>
    <row r="910" ht="15.75" customHeight="1">
      <c r="B910" s="1"/>
      <c r="T910" s="2"/>
      <c r="U910" s="2"/>
    </row>
    <row r="911" ht="15.75" customHeight="1">
      <c r="B911" s="1"/>
      <c r="T911" s="2"/>
      <c r="U911" s="2"/>
    </row>
    <row r="912" ht="15.75" customHeight="1">
      <c r="B912" s="1"/>
      <c r="T912" s="2"/>
      <c r="U912" s="2"/>
    </row>
    <row r="913" ht="15.75" customHeight="1">
      <c r="B913" s="1"/>
      <c r="T913" s="2"/>
      <c r="U913" s="2"/>
    </row>
    <row r="914" ht="15.75" customHeight="1">
      <c r="B914" s="1"/>
      <c r="T914" s="2"/>
      <c r="U914" s="2"/>
    </row>
    <row r="915" ht="15.75" customHeight="1">
      <c r="B915" s="1"/>
      <c r="T915" s="2"/>
      <c r="U915" s="2"/>
    </row>
    <row r="916" ht="15.75" customHeight="1">
      <c r="B916" s="1"/>
      <c r="T916" s="2"/>
      <c r="U916" s="2"/>
    </row>
    <row r="917" ht="15.75" customHeight="1">
      <c r="B917" s="1"/>
      <c r="T917" s="2"/>
      <c r="U917" s="2"/>
    </row>
    <row r="918" ht="15.75" customHeight="1">
      <c r="B918" s="1"/>
      <c r="T918" s="2"/>
      <c r="U918" s="2"/>
    </row>
    <row r="919" ht="15.75" customHeight="1">
      <c r="B919" s="1"/>
      <c r="T919" s="2"/>
      <c r="U919" s="2"/>
    </row>
    <row r="920" ht="15.75" customHeight="1">
      <c r="B920" s="1"/>
      <c r="T920" s="2"/>
      <c r="U920" s="2"/>
    </row>
    <row r="921" ht="15.75" customHeight="1">
      <c r="B921" s="1"/>
      <c r="T921" s="2"/>
      <c r="U921" s="2"/>
    </row>
    <row r="922" ht="15.75" customHeight="1">
      <c r="B922" s="1"/>
      <c r="T922" s="2"/>
      <c r="U922" s="2"/>
    </row>
    <row r="923" ht="15.75" customHeight="1">
      <c r="B923" s="1"/>
      <c r="T923" s="2"/>
      <c r="U923" s="2"/>
    </row>
    <row r="924" ht="15.75" customHeight="1">
      <c r="B924" s="1"/>
      <c r="T924" s="2"/>
      <c r="U924" s="2"/>
    </row>
    <row r="925" ht="15.75" customHeight="1">
      <c r="B925" s="1"/>
      <c r="T925" s="2"/>
      <c r="U925" s="2"/>
    </row>
    <row r="926" ht="15.75" customHeight="1">
      <c r="B926" s="1"/>
      <c r="T926" s="2"/>
      <c r="U926" s="2"/>
    </row>
    <row r="927" ht="15.75" customHeight="1">
      <c r="B927" s="1"/>
      <c r="T927" s="2"/>
      <c r="U927" s="2"/>
    </row>
    <row r="928" ht="15.75" customHeight="1">
      <c r="B928" s="1"/>
      <c r="T928" s="2"/>
      <c r="U928" s="2"/>
    </row>
    <row r="929" ht="15.75" customHeight="1">
      <c r="B929" s="1"/>
      <c r="T929" s="2"/>
      <c r="U929" s="2"/>
    </row>
    <row r="930" ht="15.75" customHeight="1">
      <c r="B930" s="1"/>
      <c r="T930" s="2"/>
      <c r="U930" s="2"/>
    </row>
    <row r="931" ht="15.75" customHeight="1">
      <c r="B931" s="1"/>
      <c r="T931" s="2"/>
      <c r="U931" s="2"/>
    </row>
    <row r="932" ht="15.75" customHeight="1">
      <c r="B932" s="1"/>
      <c r="T932" s="2"/>
      <c r="U932" s="2"/>
    </row>
    <row r="933" ht="15.75" customHeight="1">
      <c r="B933" s="1"/>
      <c r="T933" s="2"/>
      <c r="U933" s="2"/>
    </row>
    <row r="934" ht="15.75" customHeight="1">
      <c r="B934" s="1"/>
      <c r="T934" s="2"/>
      <c r="U934" s="2"/>
    </row>
    <row r="935" ht="15.75" customHeight="1">
      <c r="B935" s="1"/>
      <c r="T935" s="2"/>
      <c r="U935" s="2"/>
    </row>
    <row r="936" ht="15.75" customHeight="1">
      <c r="B936" s="1"/>
      <c r="T936" s="2"/>
      <c r="U936" s="2"/>
    </row>
    <row r="937" ht="15.75" customHeight="1">
      <c r="B937" s="1"/>
      <c r="T937" s="2"/>
      <c r="U937" s="2"/>
    </row>
    <row r="938" ht="15.75" customHeight="1">
      <c r="B938" s="1"/>
      <c r="T938" s="2"/>
      <c r="U938" s="2"/>
    </row>
    <row r="939" ht="15.75" customHeight="1">
      <c r="B939" s="1"/>
      <c r="T939" s="2"/>
      <c r="U939" s="2"/>
    </row>
    <row r="940" ht="15.75" customHeight="1">
      <c r="B940" s="1"/>
      <c r="T940" s="2"/>
      <c r="U940" s="2"/>
    </row>
    <row r="941" ht="15.75" customHeight="1">
      <c r="B941" s="1"/>
      <c r="T941" s="2"/>
      <c r="U941" s="2"/>
    </row>
    <row r="942" ht="15.75" customHeight="1">
      <c r="B942" s="1"/>
      <c r="T942" s="2"/>
      <c r="U942" s="2"/>
    </row>
    <row r="943" ht="15.75" customHeight="1">
      <c r="B943" s="1"/>
      <c r="T943" s="2"/>
      <c r="U943" s="2"/>
    </row>
    <row r="944" ht="15.75" customHeight="1">
      <c r="B944" s="1"/>
      <c r="T944" s="2"/>
      <c r="U944" s="2"/>
    </row>
    <row r="945" ht="15.75" customHeight="1">
      <c r="B945" s="1"/>
      <c r="T945" s="2"/>
      <c r="U945" s="2"/>
    </row>
    <row r="946" ht="15.75" customHeight="1">
      <c r="B946" s="1"/>
      <c r="T946" s="2"/>
      <c r="U946" s="2"/>
    </row>
    <row r="947" ht="15.75" customHeight="1">
      <c r="B947" s="1"/>
      <c r="T947" s="2"/>
      <c r="U947" s="2"/>
    </row>
    <row r="948" ht="15.75" customHeight="1">
      <c r="B948" s="1"/>
      <c r="T948" s="2"/>
      <c r="U948" s="2"/>
    </row>
    <row r="949" ht="15.75" customHeight="1">
      <c r="B949" s="1"/>
      <c r="T949" s="2"/>
      <c r="U949" s="2"/>
    </row>
    <row r="950" ht="15.75" customHeight="1">
      <c r="B950" s="1"/>
      <c r="T950" s="2"/>
      <c r="U950" s="2"/>
    </row>
    <row r="951" ht="15.75" customHeight="1">
      <c r="B951" s="1"/>
      <c r="T951" s="2"/>
      <c r="U951" s="2"/>
    </row>
    <row r="952" ht="15.75" customHeight="1">
      <c r="B952" s="1"/>
      <c r="T952" s="2"/>
      <c r="U952" s="2"/>
    </row>
    <row r="953" ht="15.75" customHeight="1">
      <c r="B953" s="1"/>
      <c r="T953" s="2"/>
      <c r="U953" s="2"/>
    </row>
    <row r="954" ht="15.75" customHeight="1">
      <c r="B954" s="1"/>
      <c r="T954" s="2"/>
      <c r="U954" s="2"/>
    </row>
    <row r="955" ht="15.75" customHeight="1">
      <c r="B955" s="1"/>
      <c r="T955" s="2"/>
      <c r="U955" s="2"/>
    </row>
    <row r="956" ht="15.75" customHeight="1">
      <c r="B956" s="1"/>
      <c r="T956" s="2"/>
      <c r="U956" s="2"/>
    </row>
    <row r="957" ht="15.75" customHeight="1">
      <c r="B957" s="1"/>
      <c r="T957" s="2"/>
      <c r="U957" s="2"/>
    </row>
    <row r="958" ht="15.75" customHeight="1">
      <c r="B958" s="1"/>
      <c r="T958" s="2"/>
      <c r="U958" s="2"/>
    </row>
    <row r="959" ht="15.75" customHeight="1">
      <c r="B959" s="1"/>
      <c r="T959" s="2"/>
      <c r="U959" s="2"/>
    </row>
    <row r="960" ht="15.75" customHeight="1">
      <c r="B960" s="1"/>
      <c r="T960" s="2"/>
      <c r="U960" s="2"/>
    </row>
    <row r="961" ht="15.75" customHeight="1">
      <c r="B961" s="1"/>
      <c r="T961" s="2"/>
      <c r="U961" s="2"/>
    </row>
    <row r="962" ht="15.75" customHeight="1">
      <c r="B962" s="1"/>
      <c r="T962" s="2"/>
      <c r="U962" s="2"/>
    </row>
    <row r="963" ht="15.75" customHeight="1">
      <c r="B963" s="1"/>
      <c r="T963" s="2"/>
      <c r="U963" s="2"/>
    </row>
    <row r="964" ht="15.75" customHeight="1">
      <c r="B964" s="1"/>
      <c r="T964" s="2"/>
      <c r="U964" s="2"/>
    </row>
    <row r="965" ht="15.75" customHeight="1">
      <c r="B965" s="1"/>
      <c r="T965" s="2"/>
      <c r="U965" s="2"/>
    </row>
    <row r="966" ht="15.75" customHeight="1">
      <c r="B966" s="1"/>
      <c r="T966" s="2"/>
      <c r="U966" s="2"/>
    </row>
    <row r="967" ht="15.75" customHeight="1">
      <c r="B967" s="1"/>
      <c r="T967" s="2"/>
      <c r="U967" s="2"/>
    </row>
    <row r="968" ht="15.75" customHeight="1">
      <c r="B968" s="1"/>
      <c r="T968" s="2"/>
      <c r="U968" s="2"/>
    </row>
    <row r="969" ht="15.75" customHeight="1">
      <c r="B969" s="1"/>
      <c r="T969" s="2"/>
      <c r="U969" s="2"/>
    </row>
    <row r="970" ht="15.75" customHeight="1">
      <c r="B970" s="1"/>
      <c r="T970" s="2"/>
      <c r="U970" s="2"/>
    </row>
    <row r="971" ht="15.75" customHeight="1">
      <c r="B971" s="1"/>
      <c r="T971" s="2"/>
      <c r="U971" s="2"/>
    </row>
    <row r="972" ht="15.75" customHeight="1">
      <c r="B972" s="1"/>
      <c r="T972" s="2"/>
      <c r="U972" s="2"/>
    </row>
    <row r="973" ht="15.75" customHeight="1">
      <c r="B973" s="1"/>
      <c r="T973" s="2"/>
      <c r="U973" s="2"/>
    </row>
    <row r="974" ht="15.75" customHeight="1">
      <c r="B974" s="1"/>
      <c r="T974" s="2"/>
      <c r="U974" s="2"/>
    </row>
    <row r="975" ht="15.75" customHeight="1">
      <c r="B975" s="1"/>
      <c r="T975" s="2"/>
      <c r="U975" s="2"/>
    </row>
    <row r="976" ht="15.75" customHeight="1">
      <c r="B976" s="1"/>
      <c r="T976" s="2"/>
      <c r="U976" s="2"/>
    </row>
    <row r="977" ht="15.75" customHeight="1">
      <c r="B977" s="1"/>
      <c r="T977" s="2"/>
      <c r="U977" s="2"/>
    </row>
    <row r="978" ht="15.75" customHeight="1">
      <c r="B978" s="1"/>
      <c r="T978" s="2"/>
      <c r="U978" s="2"/>
    </row>
    <row r="979" ht="15.75" customHeight="1">
      <c r="B979" s="1"/>
      <c r="T979" s="2"/>
      <c r="U979" s="2"/>
    </row>
    <row r="980" ht="15.75" customHeight="1">
      <c r="B980" s="1"/>
      <c r="T980" s="2"/>
      <c r="U980" s="2"/>
    </row>
    <row r="981" ht="15.75" customHeight="1">
      <c r="B981" s="1"/>
      <c r="T981" s="2"/>
      <c r="U981" s="2"/>
    </row>
    <row r="982" ht="15.75" customHeight="1">
      <c r="B982" s="1"/>
      <c r="T982" s="2"/>
      <c r="U982" s="2"/>
    </row>
    <row r="983" ht="15.75" customHeight="1">
      <c r="B983" s="1"/>
      <c r="T983" s="2"/>
      <c r="U983" s="2"/>
    </row>
    <row r="984" ht="15.75" customHeight="1">
      <c r="B984" s="1"/>
      <c r="T984" s="2"/>
      <c r="U984" s="2"/>
    </row>
    <row r="985" ht="15.75" customHeight="1">
      <c r="B985" s="1"/>
      <c r="T985" s="2"/>
      <c r="U985" s="2"/>
    </row>
    <row r="986" ht="15.75" customHeight="1">
      <c r="B986" s="1"/>
      <c r="T986" s="2"/>
      <c r="U986" s="2"/>
    </row>
    <row r="987" ht="15.75" customHeight="1">
      <c r="B987" s="1"/>
      <c r="T987" s="2"/>
      <c r="U987" s="2"/>
    </row>
    <row r="988" ht="15.75" customHeight="1">
      <c r="B988" s="1"/>
      <c r="T988" s="2"/>
      <c r="U988" s="2"/>
    </row>
    <row r="989" ht="15.75" customHeight="1">
      <c r="B989" s="1"/>
      <c r="T989" s="2"/>
      <c r="U989" s="2"/>
    </row>
    <row r="990" ht="15.75" customHeight="1">
      <c r="B990" s="1"/>
      <c r="T990" s="2"/>
      <c r="U990" s="2"/>
    </row>
    <row r="991" ht="15.75" customHeight="1">
      <c r="B991" s="1"/>
      <c r="T991" s="2"/>
      <c r="U991" s="2"/>
    </row>
    <row r="992" ht="15.75" customHeight="1">
      <c r="B992" s="1"/>
      <c r="T992" s="2"/>
      <c r="U992" s="2"/>
    </row>
    <row r="993" ht="15.75" customHeight="1">
      <c r="B993" s="1"/>
      <c r="T993" s="2"/>
      <c r="U993" s="2"/>
    </row>
    <row r="994" ht="15.75" customHeight="1">
      <c r="B994" s="1"/>
      <c r="T994" s="2"/>
      <c r="U994" s="2"/>
    </row>
    <row r="995" ht="15.75" customHeight="1">
      <c r="B995" s="1"/>
      <c r="T995" s="2"/>
      <c r="U995" s="2"/>
    </row>
    <row r="996" ht="15.75" customHeight="1">
      <c r="B996" s="1"/>
      <c r="T996" s="2"/>
      <c r="U996" s="2"/>
    </row>
    <row r="997" ht="15.75" customHeight="1">
      <c r="B997" s="1"/>
      <c r="T997" s="2"/>
      <c r="U997" s="2"/>
    </row>
    <row r="998" ht="15.75" customHeight="1">
      <c r="B998" s="1"/>
      <c r="T998" s="2"/>
      <c r="U998" s="2"/>
    </row>
    <row r="999" ht="15.75" customHeight="1">
      <c r="B999" s="1"/>
      <c r="T999" s="2"/>
      <c r="U999" s="2"/>
    </row>
    <row r="1000" ht="15.75" customHeight="1">
      <c r="B1000" s="1"/>
      <c r="T1000" s="2"/>
      <c r="U1000" s="2"/>
    </row>
  </sheetData>
  <mergeCells count="36">
    <mergeCell ref="D43:F43"/>
    <mergeCell ref="D44:F44"/>
    <mergeCell ref="D48:F48"/>
    <mergeCell ref="D49:F49"/>
    <mergeCell ref="D50:F50"/>
    <mergeCell ref="D51:F51"/>
    <mergeCell ref="D52:F52"/>
    <mergeCell ref="D53:F53"/>
    <mergeCell ref="P43:Q43"/>
    <mergeCell ref="P44:Q44"/>
    <mergeCell ref="B3:W3"/>
    <mergeCell ref="B4:W4"/>
    <mergeCell ref="B5:W5"/>
    <mergeCell ref="B41:C41"/>
    <mergeCell ref="B43:B44"/>
    <mergeCell ref="G43:N43"/>
    <mergeCell ref="G44:N44"/>
    <mergeCell ref="G45:N45"/>
    <mergeCell ref="P45:Q45"/>
    <mergeCell ref="G46:N46"/>
    <mergeCell ref="T46:U46"/>
    <mergeCell ref="P47:Q47"/>
    <mergeCell ref="R47:S47"/>
    <mergeCell ref="T47:U47"/>
    <mergeCell ref="G49:N49"/>
    <mergeCell ref="G50:N50"/>
    <mergeCell ref="G51:N51"/>
    <mergeCell ref="G52:N52"/>
    <mergeCell ref="G53:N53"/>
    <mergeCell ref="G47:N47"/>
    <mergeCell ref="G48:N48"/>
    <mergeCell ref="P48:Q48"/>
    <mergeCell ref="R48:S48"/>
    <mergeCell ref="T48:U48"/>
    <mergeCell ref="P49:R49"/>
    <mergeCell ref="T49:U49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4.29"/>
    <col customWidth="1" min="3" max="3" width="23.29"/>
    <col customWidth="1" min="4" max="4" width="8.29"/>
    <col customWidth="1" min="5" max="5" width="7.14"/>
    <col customWidth="1" min="6" max="6" width="8.43"/>
    <col customWidth="1" min="7" max="20" width="9.14"/>
    <col customWidth="1" min="21" max="21" width="5.14"/>
    <col customWidth="1" min="22" max="22" width="7.0"/>
    <col customWidth="1" min="23" max="23" width="8.14"/>
    <col customWidth="1" min="24" max="24" width="14.86"/>
  </cols>
  <sheetData>
    <row r="1">
      <c r="F1" s="3"/>
      <c r="X1" s="2"/>
    </row>
    <row r="2" ht="33.0" customHeight="1">
      <c r="B2" s="193" t="s">
        <v>27</v>
      </c>
      <c r="C2" s="10"/>
      <c r="D2" s="10"/>
      <c r="E2" s="194"/>
      <c r="F2" s="119"/>
      <c r="G2" s="195" t="s">
        <v>79</v>
      </c>
      <c r="H2" s="196" t="s">
        <v>56</v>
      </c>
      <c r="I2" s="241" t="s">
        <v>57</v>
      </c>
      <c r="J2" s="198" t="s">
        <v>58</v>
      </c>
      <c r="K2" s="242" t="s">
        <v>59</v>
      </c>
      <c r="L2" s="200" t="s">
        <v>60</v>
      </c>
      <c r="M2" s="201" t="s">
        <v>61</v>
      </c>
      <c r="N2" s="202" t="s">
        <v>62</v>
      </c>
      <c r="O2" s="203" t="s">
        <v>63</v>
      </c>
      <c r="P2" s="204" t="s">
        <v>64</v>
      </c>
      <c r="Q2" s="205" t="s">
        <v>65</v>
      </c>
      <c r="R2" s="206" t="s">
        <v>66</v>
      </c>
      <c r="S2" s="207" t="s">
        <v>67</v>
      </c>
      <c r="T2" s="208" t="s">
        <v>68</v>
      </c>
      <c r="U2" s="33"/>
      <c r="V2" s="33"/>
      <c r="W2" s="33"/>
      <c r="X2" s="119"/>
    </row>
    <row r="3" ht="15.0" customHeight="1">
      <c r="B3" s="209" t="s">
        <v>69</v>
      </c>
      <c r="C3" s="210" t="s">
        <v>269</v>
      </c>
      <c r="D3" s="211" t="s">
        <v>71</v>
      </c>
      <c r="E3" s="211" t="s">
        <v>72</v>
      </c>
      <c r="F3" s="212" t="s">
        <v>73</v>
      </c>
      <c r="G3" s="43">
        <v>2.0</v>
      </c>
      <c r="H3" s="44">
        <v>5.0</v>
      </c>
      <c r="I3" s="45">
        <v>7.0</v>
      </c>
      <c r="J3" s="84">
        <v>10.0</v>
      </c>
      <c r="K3" s="47">
        <v>11.0</v>
      </c>
      <c r="L3" s="77">
        <v>12.0</v>
      </c>
      <c r="M3" s="49">
        <v>13.0</v>
      </c>
      <c r="N3" s="50">
        <v>16.0</v>
      </c>
      <c r="O3" s="51">
        <v>27.0</v>
      </c>
      <c r="P3" s="52">
        <v>69.0</v>
      </c>
      <c r="Q3" s="53">
        <v>76.0</v>
      </c>
      <c r="R3" s="80">
        <v>77.0</v>
      </c>
      <c r="S3" s="57">
        <v>79.0</v>
      </c>
      <c r="T3" s="30">
        <v>81.0</v>
      </c>
      <c r="U3" s="57" t="s">
        <v>2</v>
      </c>
      <c r="V3" s="57" t="s">
        <v>3</v>
      </c>
      <c r="W3" s="57" t="s">
        <v>74</v>
      </c>
      <c r="X3" s="58" t="s">
        <v>80</v>
      </c>
    </row>
    <row r="4">
      <c r="B4" s="194"/>
      <c r="C4" s="194"/>
      <c r="D4" s="194"/>
      <c r="E4" s="194"/>
      <c r="F4" s="119"/>
      <c r="G4" s="33"/>
      <c r="H4" s="33"/>
      <c r="I4" s="33"/>
      <c r="J4" s="216"/>
      <c r="K4" s="33"/>
      <c r="L4" s="33"/>
      <c r="M4" s="33"/>
      <c r="N4" s="33"/>
      <c r="O4" s="33"/>
      <c r="P4" s="33"/>
      <c r="Q4" s="33"/>
      <c r="R4" s="33"/>
      <c r="S4" s="33"/>
      <c r="T4" s="216"/>
      <c r="U4" s="33"/>
      <c r="V4" s="33"/>
      <c r="W4" s="33"/>
      <c r="X4" s="119"/>
    </row>
    <row r="5" ht="129.75" customHeight="1">
      <c r="B5" s="452" t="s">
        <v>399</v>
      </c>
      <c r="C5" s="453"/>
      <c r="D5" s="454">
        <v>8.0</v>
      </c>
      <c r="E5" s="454" t="s">
        <v>400</v>
      </c>
      <c r="F5" s="284">
        <v>150.0</v>
      </c>
      <c r="G5" s="396"/>
      <c r="H5" s="397"/>
      <c r="I5" s="398"/>
      <c r="J5" s="399"/>
      <c r="K5" s="400"/>
      <c r="L5" s="401"/>
      <c r="M5" s="402"/>
      <c r="N5" s="403"/>
      <c r="O5" s="404"/>
      <c r="P5" s="405"/>
      <c r="Q5" s="406"/>
      <c r="R5" s="407"/>
      <c r="S5" s="408"/>
      <c r="T5" s="409"/>
      <c r="U5" s="455">
        <f t="shared" ref="U5:U37" si="1">SUM(G5:T5)</f>
        <v>0</v>
      </c>
      <c r="V5" s="455">
        <f t="shared" ref="V5:V37" si="2">D5*U5</f>
        <v>0</v>
      </c>
      <c r="W5" s="455">
        <f t="shared" ref="W5:W7" si="3">U5*1.48</f>
        <v>0</v>
      </c>
      <c r="X5" s="456">
        <f t="shared" ref="X5:X7" si="4">F5*U5</f>
        <v>0</v>
      </c>
    </row>
    <row r="6" ht="129.75" customHeight="1">
      <c r="B6" s="452" t="s">
        <v>401</v>
      </c>
      <c r="C6" s="453"/>
      <c r="D6" s="454">
        <v>10.0</v>
      </c>
      <c r="E6" s="454" t="s">
        <v>402</v>
      </c>
      <c r="F6" s="284">
        <v>205.0</v>
      </c>
      <c r="G6" s="396"/>
      <c r="H6" s="397"/>
      <c r="I6" s="398"/>
      <c r="J6" s="399"/>
      <c r="K6" s="400"/>
      <c r="L6" s="401"/>
      <c r="M6" s="402"/>
      <c r="N6" s="403"/>
      <c r="O6" s="404"/>
      <c r="P6" s="405"/>
      <c r="Q6" s="406"/>
      <c r="R6" s="407"/>
      <c r="S6" s="408"/>
      <c r="T6" s="409"/>
      <c r="U6" s="455">
        <f t="shared" si="1"/>
        <v>0</v>
      </c>
      <c r="V6" s="455">
        <f t="shared" si="2"/>
        <v>0</v>
      </c>
      <c r="W6" s="455">
        <f t="shared" si="3"/>
        <v>0</v>
      </c>
      <c r="X6" s="456">
        <f t="shared" si="4"/>
        <v>0</v>
      </c>
    </row>
    <row r="7" ht="129.75" customHeight="1">
      <c r="B7" s="452" t="s">
        <v>354</v>
      </c>
      <c r="C7" s="453"/>
      <c r="D7" s="454">
        <v>5.0</v>
      </c>
      <c r="E7" s="454" t="s">
        <v>403</v>
      </c>
      <c r="F7" s="284">
        <v>135.0</v>
      </c>
      <c r="G7" s="396"/>
      <c r="H7" s="397"/>
      <c r="I7" s="398"/>
      <c r="J7" s="399"/>
      <c r="K7" s="400"/>
      <c r="L7" s="401"/>
      <c r="M7" s="402"/>
      <c r="N7" s="403"/>
      <c r="O7" s="404"/>
      <c r="P7" s="405"/>
      <c r="Q7" s="406"/>
      <c r="R7" s="407"/>
      <c r="S7" s="408"/>
      <c r="T7" s="409"/>
      <c r="U7" s="455">
        <f t="shared" si="1"/>
        <v>0</v>
      </c>
      <c r="V7" s="455">
        <f t="shared" si="2"/>
        <v>0</v>
      </c>
      <c r="W7" s="455">
        <f t="shared" si="3"/>
        <v>0</v>
      </c>
      <c r="X7" s="456">
        <f t="shared" si="4"/>
        <v>0</v>
      </c>
    </row>
    <row r="8" ht="129.75" customHeight="1">
      <c r="B8" s="248" t="s">
        <v>281</v>
      </c>
      <c r="C8" s="249"/>
      <c r="D8" s="250">
        <v>10.0</v>
      </c>
      <c r="E8" s="250" t="s">
        <v>404</v>
      </c>
      <c r="F8" s="302">
        <v>135.0</v>
      </c>
      <c r="G8" s="251"/>
      <c r="H8" s="252"/>
      <c r="I8" s="253"/>
      <c r="J8" s="254"/>
      <c r="K8" s="255"/>
      <c r="L8" s="256"/>
      <c r="M8" s="257"/>
      <c r="N8" s="258"/>
      <c r="O8" s="259"/>
      <c r="P8" s="260"/>
      <c r="Q8" s="261"/>
      <c r="R8" s="262"/>
      <c r="S8" s="263"/>
      <c r="T8" s="264"/>
      <c r="U8" s="455">
        <f t="shared" si="1"/>
        <v>0</v>
      </c>
      <c r="V8" s="455">
        <f t="shared" si="2"/>
        <v>0</v>
      </c>
      <c r="W8" s="265">
        <f>U8*1.1</f>
        <v>0</v>
      </c>
      <c r="X8" s="266">
        <f>U8*F8</f>
        <v>0</v>
      </c>
    </row>
    <row r="9" ht="129.75" customHeight="1">
      <c r="B9" s="335" t="s">
        <v>138</v>
      </c>
      <c r="C9" s="270"/>
      <c r="D9" s="217">
        <v>5.0</v>
      </c>
      <c r="E9" s="217" t="s">
        <v>405</v>
      </c>
      <c r="F9" s="302">
        <v>125.0</v>
      </c>
      <c r="G9" s="220"/>
      <c r="H9" s="221"/>
      <c r="I9" s="245"/>
      <c r="J9" s="237"/>
      <c r="K9" s="246"/>
      <c r="L9" s="225"/>
      <c r="M9" s="226"/>
      <c r="N9" s="227"/>
      <c r="O9" s="228"/>
      <c r="P9" s="229"/>
      <c r="Q9" s="230"/>
      <c r="R9" s="231"/>
      <c r="S9" s="232"/>
      <c r="T9" s="233"/>
      <c r="U9" s="455">
        <f t="shared" si="1"/>
        <v>0</v>
      </c>
      <c r="V9" s="455">
        <f t="shared" si="2"/>
        <v>0</v>
      </c>
      <c r="W9" s="234">
        <f>U9*1.23</f>
        <v>0</v>
      </c>
      <c r="X9" s="271">
        <f t="shared" ref="X9:X35" si="5">F9*U9</f>
        <v>0</v>
      </c>
    </row>
    <row r="10" ht="129.75" customHeight="1">
      <c r="B10" s="248" t="s">
        <v>136</v>
      </c>
      <c r="C10" s="249"/>
      <c r="D10" s="250">
        <v>10.0</v>
      </c>
      <c r="E10" s="250" t="s">
        <v>406</v>
      </c>
      <c r="F10" s="302">
        <v>140.0</v>
      </c>
      <c r="G10" s="251"/>
      <c r="H10" s="252"/>
      <c r="I10" s="253"/>
      <c r="J10" s="254"/>
      <c r="K10" s="255"/>
      <c r="L10" s="256"/>
      <c r="M10" s="257"/>
      <c r="N10" s="258"/>
      <c r="O10" s="259"/>
      <c r="P10" s="260"/>
      <c r="Q10" s="261"/>
      <c r="R10" s="262"/>
      <c r="S10" s="263"/>
      <c r="T10" s="264"/>
      <c r="U10" s="455">
        <f t="shared" si="1"/>
        <v>0</v>
      </c>
      <c r="V10" s="455">
        <f t="shared" si="2"/>
        <v>0</v>
      </c>
      <c r="W10" s="265">
        <f>U10*1.1</f>
        <v>0</v>
      </c>
      <c r="X10" s="266">
        <f t="shared" si="5"/>
        <v>0</v>
      </c>
    </row>
    <row r="11" ht="129.75" customHeight="1">
      <c r="B11" s="248" t="s">
        <v>407</v>
      </c>
      <c r="C11" s="249"/>
      <c r="D11" s="250">
        <v>5.0</v>
      </c>
      <c r="E11" s="250" t="s">
        <v>408</v>
      </c>
      <c r="F11" s="284">
        <v>140.0</v>
      </c>
      <c r="G11" s="251"/>
      <c r="H11" s="252"/>
      <c r="I11" s="253"/>
      <c r="J11" s="254"/>
      <c r="K11" s="255"/>
      <c r="L11" s="256"/>
      <c r="M11" s="257"/>
      <c r="N11" s="258"/>
      <c r="O11" s="259"/>
      <c r="P11" s="260"/>
      <c r="Q11" s="261"/>
      <c r="R11" s="262"/>
      <c r="S11" s="263"/>
      <c r="T11" s="264"/>
      <c r="U11" s="455">
        <f t="shared" si="1"/>
        <v>0</v>
      </c>
      <c r="V11" s="455">
        <f t="shared" si="2"/>
        <v>0</v>
      </c>
      <c r="W11" s="265">
        <f>U11*1.58</f>
        <v>0</v>
      </c>
      <c r="X11" s="266">
        <f t="shared" si="5"/>
        <v>0</v>
      </c>
    </row>
    <row r="12" ht="129.75" customHeight="1">
      <c r="B12" s="248" t="s">
        <v>274</v>
      </c>
      <c r="C12" s="249"/>
      <c r="D12" s="250">
        <v>10.0</v>
      </c>
      <c r="E12" s="250" t="s">
        <v>409</v>
      </c>
      <c r="F12" s="284">
        <v>155.0</v>
      </c>
      <c r="G12" s="251"/>
      <c r="H12" s="252"/>
      <c r="I12" s="253"/>
      <c r="J12" s="457"/>
      <c r="K12" s="255"/>
      <c r="L12" s="256"/>
      <c r="M12" s="257"/>
      <c r="N12" s="258"/>
      <c r="O12" s="259"/>
      <c r="P12" s="260"/>
      <c r="Q12" s="261"/>
      <c r="R12" s="262"/>
      <c r="S12" s="263"/>
      <c r="T12" s="264"/>
      <c r="U12" s="455">
        <f t="shared" si="1"/>
        <v>0</v>
      </c>
      <c r="V12" s="455">
        <f t="shared" si="2"/>
        <v>0</v>
      </c>
      <c r="W12" s="265">
        <f>U12*1.43</f>
        <v>0</v>
      </c>
      <c r="X12" s="266">
        <f t="shared" si="5"/>
        <v>0</v>
      </c>
    </row>
    <row r="13" ht="129.75" customHeight="1">
      <c r="B13" s="248" t="s">
        <v>410</v>
      </c>
      <c r="C13" s="249"/>
      <c r="D13" s="250">
        <v>10.0</v>
      </c>
      <c r="E13" s="250" t="s">
        <v>411</v>
      </c>
      <c r="F13" s="284">
        <v>230.0</v>
      </c>
      <c r="G13" s="251"/>
      <c r="H13" s="252"/>
      <c r="I13" s="253"/>
      <c r="J13" s="254"/>
      <c r="K13" s="255"/>
      <c r="L13" s="256"/>
      <c r="M13" s="257"/>
      <c r="N13" s="258"/>
      <c r="O13" s="259"/>
      <c r="P13" s="260"/>
      <c r="Q13" s="261"/>
      <c r="R13" s="262"/>
      <c r="S13" s="263"/>
      <c r="T13" s="264"/>
      <c r="U13" s="455">
        <f t="shared" si="1"/>
        <v>0</v>
      </c>
      <c r="V13" s="455">
        <f t="shared" si="2"/>
        <v>0</v>
      </c>
      <c r="W13" s="265">
        <f>U13*2.52</f>
        <v>0</v>
      </c>
      <c r="X13" s="266">
        <f t="shared" si="5"/>
        <v>0</v>
      </c>
    </row>
    <row r="14" ht="129.75" customHeight="1">
      <c r="B14" s="335" t="s">
        <v>412</v>
      </c>
      <c r="C14" s="270"/>
      <c r="D14" s="217">
        <v>10.0</v>
      </c>
      <c r="E14" s="217" t="s">
        <v>413</v>
      </c>
      <c r="F14" s="284">
        <v>160.0</v>
      </c>
      <c r="G14" s="220"/>
      <c r="H14" s="221"/>
      <c r="I14" s="245"/>
      <c r="J14" s="237"/>
      <c r="K14" s="246"/>
      <c r="L14" s="225"/>
      <c r="M14" s="226"/>
      <c r="N14" s="227"/>
      <c r="O14" s="228"/>
      <c r="P14" s="229"/>
      <c r="Q14" s="230"/>
      <c r="R14" s="231"/>
      <c r="S14" s="232"/>
      <c r="T14" s="233"/>
      <c r="U14" s="455">
        <f t="shared" si="1"/>
        <v>0</v>
      </c>
      <c r="V14" s="455">
        <f t="shared" si="2"/>
        <v>0</v>
      </c>
      <c r="W14" s="234">
        <f>U14*1.5</f>
        <v>0</v>
      </c>
      <c r="X14" s="271">
        <f t="shared" si="5"/>
        <v>0</v>
      </c>
    </row>
    <row r="15" ht="129.75" customHeight="1">
      <c r="B15" s="335" t="s">
        <v>414</v>
      </c>
      <c r="C15" s="270"/>
      <c r="D15" s="217">
        <v>10.0</v>
      </c>
      <c r="E15" s="217" t="s">
        <v>415</v>
      </c>
      <c r="F15" s="284">
        <v>190.0</v>
      </c>
      <c r="G15" s="220"/>
      <c r="H15" s="221"/>
      <c r="I15" s="245"/>
      <c r="J15" s="237"/>
      <c r="K15" s="246"/>
      <c r="L15" s="225"/>
      <c r="M15" s="226"/>
      <c r="N15" s="227"/>
      <c r="O15" s="228"/>
      <c r="P15" s="229"/>
      <c r="Q15" s="230"/>
      <c r="R15" s="231"/>
      <c r="S15" s="232"/>
      <c r="T15" s="233"/>
      <c r="U15" s="455">
        <f t="shared" si="1"/>
        <v>0</v>
      </c>
      <c r="V15" s="455">
        <f t="shared" si="2"/>
        <v>0</v>
      </c>
      <c r="W15" s="234">
        <f>U15*1.98</f>
        <v>0</v>
      </c>
      <c r="X15" s="271">
        <f t="shared" si="5"/>
        <v>0</v>
      </c>
    </row>
    <row r="16" ht="129.75" customHeight="1">
      <c r="B16" s="335" t="s">
        <v>416</v>
      </c>
      <c r="C16" s="270"/>
      <c r="D16" s="217">
        <v>10.0</v>
      </c>
      <c r="E16" s="217" t="s">
        <v>417</v>
      </c>
      <c r="F16" s="284">
        <v>165.0</v>
      </c>
      <c r="G16" s="220"/>
      <c r="H16" s="221"/>
      <c r="I16" s="245"/>
      <c r="J16" s="237"/>
      <c r="K16" s="246"/>
      <c r="L16" s="225"/>
      <c r="M16" s="226"/>
      <c r="N16" s="227"/>
      <c r="O16" s="228"/>
      <c r="P16" s="229"/>
      <c r="Q16" s="230"/>
      <c r="R16" s="231"/>
      <c r="S16" s="232"/>
      <c r="T16" s="233"/>
      <c r="U16" s="455">
        <f t="shared" si="1"/>
        <v>0</v>
      </c>
      <c r="V16" s="455">
        <f t="shared" si="2"/>
        <v>0</v>
      </c>
      <c r="W16" s="234">
        <f>U16*1.58</f>
        <v>0</v>
      </c>
      <c r="X16" s="271">
        <f t="shared" si="5"/>
        <v>0</v>
      </c>
    </row>
    <row r="17" ht="129.75" customHeight="1">
      <c r="B17" s="335" t="s">
        <v>418</v>
      </c>
      <c r="C17" s="270"/>
      <c r="D17" s="217">
        <v>10.0</v>
      </c>
      <c r="E17" s="217" t="s">
        <v>419</v>
      </c>
      <c r="F17" s="284">
        <v>160.0</v>
      </c>
      <c r="G17" s="220"/>
      <c r="H17" s="221"/>
      <c r="I17" s="245"/>
      <c r="J17" s="237"/>
      <c r="K17" s="246"/>
      <c r="L17" s="225"/>
      <c r="M17" s="226"/>
      <c r="N17" s="227"/>
      <c r="O17" s="228"/>
      <c r="P17" s="229"/>
      <c r="Q17" s="230"/>
      <c r="R17" s="231"/>
      <c r="S17" s="232"/>
      <c r="T17" s="233"/>
      <c r="U17" s="455">
        <f t="shared" si="1"/>
        <v>0</v>
      </c>
      <c r="V17" s="455">
        <f t="shared" si="2"/>
        <v>0</v>
      </c>
      <c r="W17" s="234">
        <f>U17*1.52</f>
        <v>0</v>
      </c>
      <c r="X17" s="271">
        <f t="shared" si="5"/>
        <v>0</v>
      </c>
    </row>
    <row r="18" ht="129.75" customHeight="1">
      <c r="B18" s="335" t="s">
        <v>420</v>
      </c>
      <c r="C18" s="270"/>
      <c r="D18" s="217">
        <v>3.0</v>
      </c>
      <c r="E18" s="217" t="s">
        <v>421</v>
      </c>
      <c r="F18" s="302">
        <v>155.0</v>
      </c>
      <c r="G18" s="220"/>
      <c r="H18" s="221"/>
      <c r="I18" s="245"/>
      <c r="J18" s="237"/>
      <c r="K18" s="246"/>
      <c r="L18" s="225"/>
      <c r="M18" s="226"/>
      <c r="N18" s="227"/>
      <c r="O18" s="228"/>
      <c r="P18" s="229"/>
      <c r="Q18" s="230"/>
      <c r="R18" s="231"/>
      <c r="S18" s="232"/>
      <c r="T18" s="233"/>
      <c r="U18" s="455">
        <f t="shared" si="1"/>
        <v>0</v>
      </c>
      <c r="V18" s="455">
        <f t="shared" si="2"/>
        <v>0</v>
      </c>
      <c r="W18" s="234">
        <f>U18*0.95</f>
        <v>0</v>
      </c>
      <c r="X18" s="271">
        <f t="shared" si="5"/>
        <v>0</v>
      </c>
    </row>
    <row r="19" ht="129.75" customHeight="1">
      <c r="B19" s="335" t="s">
        <v>295</v>
      </c>
      <c r="C19" s="270"/>
      <c r="D19" s="217">
        <v>10.0</v>
      </c>
      <c r="E19" s="217" t="s">
        <v>422</v>
      </c>
      <c r="F19" s="302">
        <v>230.0</v>
      </c>
      <c r="G19" s="220"/>
      <c r="H19" s="221"/>
      <c r="I19" s="245"/>
      <c r="J19" s="237"/>
      <c r="K19" s="246"/>
      <c r="L19" s="225"/>
      <c r="M19" s="226"/>
      <c r="N19" s="227"/>
      <c r="O19" s="228"/>
      <c r="P19" s="229"/>
      <c r="Q19" s="230"/>
      <c r="R19" s="231"/>
      <c r="S19" s="232"/>
      <c r="T19" s="233"/>
      <c r="U19" s="455">
        <f t="shared" si="1"/>
        <v>0</v>
      </c>
      <c r="V19" s="455">
        <f t="shared" si="2"/>
        <v>0</v>
      </c>
      <c r="W19" s="234">
        <f>U19*2.4</f>
        <v>0</v>
      </c>
      <c r="X19" s="271">
        <f t="shared" si="5"/>
        <v>0</v>
      </c>
    </row>
    <row r="20" ht="129.75" customHeight="1">
      <c r="B20" s="335" t="s">
        <v>423</v>
      </c>
      <c r="C20" s="270"/>
      <c r="D20" s="217">
        <v>10.0</v>
      </c>
      <c r="E20" s="217" t="s">
        <v>424</v>
      </c>
      <c r="F20" s="284">
        <v>285.0</v>
      </c>
      <c r="G20" s="220"/>
      <c r="H20" s="221"/>
      <c r="I20" s="245"/>
      <c r="J20" s="237"/>
      <c r="K20" s="246"/>
      <c r="L20" s="225"/>
      <c r="M20" s="226"/>
      <c r="N20" s="227"/>
      <c r="O20" s="228"/>
      <c r="P20" s="229"/>
      <c r="Q20" s="230"/>
      <c r="R20" s="231"/>
      <c r="S20" s="232"/>
      <c r="T20" s="233"/>
      <c r="U20" s="455">
        <f t="shared" si="1"/>
        <v>0</v>
      </c>
      <c r="V20" s="455">
        <f t="shared" si="2"/>
        <v>0</v>
      </c>
      <c r="W20" s="234">
        <f>U20*3.31</f>
        <v>0</v>
      </c>
      <c r="X20" s="271">
        <f t="shared" si="5"/>
        <v>0</v>
      </c>
    </row>
    <row r="21" ht="129.75" customHeight="1">
      <c r="B21" s="335" t="s">
        <v>425</v>
      </c>
      <c r="C21" s="270"/>
      <c r="D21" s="217">
        <v>5.0</v>
      </c>
      <c r="E21" s="217" t="s">
        <v>426</v>
      </c>
      <c r="F21" s="302">
        <v>180.0</v>
      </c>
      <c r="G21" s="220"/>
      <c r="H21" s="221"/>
      <c r="I21" s="245"/>
      <c r="J21" s="237"/>
      <c r="K21" s="246"/>
      <c r="L21" s="225"/>
      <c r="M21" s="226"/>
      <c r="N21" s="227"/>
      <c r="O21" s="228"/>
      <c r="P21" s="229"/>
      <c r="Q21" s="230"/>
      <c r="R21" s="231"/>
      <c r="S21" s="232"/>
      <c r="T21" s="233"/>
      <c r="U21" s="455">
        <f t="shared" si="1"/>
        <v>0</v>
      </c>
      <c r="V21" s="455">
        <f t="shared" si="2"/>
        <v>0</v>
      </c>
      <c r="W21" s="234">
        <f>U21*1.96</f>
        <v>0</v>
      </c>
      <c r="X21" s="271">
        <f t="shared" si="5"/>
        <v>0</v>
      </c>
    </row>
    <row r="22" ht="129.75" customHeight="1">
      <c r="B22" s="335" t="s">
        <v>427</v>
      </c>
      <c r="C22" s="270"/>
      <c r="D22" s="217">
        <v>5.0</v>
      </c>
      <c r="E22" s="217" t="s">
        <v>428</v>
      </c>
      <c r="F22" s="302">
        <v>120.0</v>
      </c>
      <c r="G22" s="220"/>
      <c r="H22" s="221"/>
      <c r="I22" s="245"/>
      <c r="J22" s="223"/>
      <c r="K22" s="246"/>
      <c r="L22" s="225"/>
      <c r="M22" s="226"/>
      <c r="N22" s="227"/>
      <c r="O22" s="228"/>
      <c r="P22" s="229"/>
      <c r="Q22" s="230"/>
      <c r="R22" s="231"/>
      <c r="S22" s="232"/>
      <c r="T22" s="233"/>
      <c r="U22" s="455">
        <f t="shared" si="1"/>
        <v>0</v>
      </c>
      <c r="V22" s="455">
        <f t="shared" si="2"/>
        <v>0</v>
      </c>
      <c r="W22" s="234">
        <f>U22*1.1</f>
        <v>0</v>
      </c>
      <c r="X22" s="271">
        <f t="shared" si="5"/>
        <v>0</v>
      </c>
    </row>
    <row r="23" ht="129.75" customHeight="1">
      <c r="B23" s="335" t="s">
        <v>429</v>
      </c>
      <c r="C23" s="270"/>
      <c r="D23" s="217">
        <v>5.0</v>
      </c>
      <c r="E23" s="217" t="s">
        <v>430</v>
      </c>
      <c r="F23" s="302">
        <v>120.0</v>
      </c>
      <c r="G23" s="220"/>
      <c r="H23" s="221"/>
      <c r="I23" s="245"/>
      <c r="J23" s="237"/>
      <c r="K23" s="246"/>
      <c r="L23" s="225"/>
      <c r="M23" s="226"/>
      <c r="N23" s="227"/>
      <c r="O23" s="228"/>
      <c r="P23" s="229"/>
      <c r="Q23" s="230"/>
      <c r="R23" s="231"/>
      <c r="S23" s="232"/>
      <c r="T23" s="233"/>
      <c r="U23" s="455">
        <f t="shared" si="1"/>
        <v>0</v>
      </c>
      <c r="V23" s="455">
        <f t="shared" si="2"/>
        <v>0</v>
      </c>
      <c r="W23" s="234">
        <f>U23*1.14</f>
        <v>0</v>
      </c>
      <c r="X23" s="271">
        <f t="shared" si="5"/>
        <v>0</v>
      </c>
    </row>
    <row r="24" ht="129.75" customHeight="1">
      <c r="B24" s="335" t="s">
        <v>431</v>
      </c>
      <c r="C24" s="270"/>
      <c r="D24" s="217">
        <v>5.0</v>
      </c>
      <c r="E24" s="217" t="s">
        <v>432</v>
      </c>
      <c r="F24" s="302">
        <v>235.0</v>
      </c>
      <c r="G24" s="220"/>
      <c r="H24" s="221"/>
      <c r="I24" s="245"/>
      <c r="J24" s="237"/>
      <c r="K24" s="246"/>
      <c r="L24" s="225"/>
      <c r="M24" s="226"/>
      <c r="N24" s="227"/>
      <c r="O24" s="228"/>
      <c r="P24" s="229"/>
      <c r="Q24" s="230"/>
      <c r="R24" s="231"/>
      <c r="S24" s="232"/>
      <c r="T24" s="233"/>
      <c r="U24" s="455">
        <f t="shared" si="1"/>
        <v>0</v>
      </c>
      <c r="V24" s="455">
        <f t="shared" si="2"/>
        <v>0</v>
      </c>
      <c r="W24" s="234">
        <f>U24*1.52</f>
        <v>0</v>
      </c>
      <c r="X24" s="271">
        <f t="shared" si="5"/>
        <v>0</v>
      </c>
    </row>
    <row r="25" ht="129.75" customHeight="1">
      <c r="B25" s="335" t="s">
        <v>433</v>
      </c>
      <c r="C25" s="270"/>
      <c r="D25" s="217">
        <v>5.0</v>
      </c>
      <c r="E25" s="217" t="s">
        <v>434</v>
      </c>
      <c r="F25" s="302">
        <v>230.0</v>
      </c>
      <c r="G25" s="220"/>
      <c r="H25" s="221"/>
      <c r="I25" s="245"/>
      <c r="J25" s="237"/>
      <c r="K25" s="246"/>
      <c r="L25" s="225"/>
      <c r="M25" s="226"/>
      <c r="N25" s="227"/>
      <c r="O25" s="228"/>
      <c r="P25" s="229"/>
      <c r="Q25" s="230"/>
      <c r="R25" s="231"/>
      <c r="S25" s="232"/>
      <c r="T25" s="233"/>
      <c r="U25" s="455">
        <f t="shared" si="1"/>
        <v>0</v>
      </c>
      <c r="V25" s="455">
        <f t="shared" si="2"/>
        <v>0</v>
      </c>
      <c r="W25" s="234">
        <f>U25*2.68</f>
        <v>0</v>
      </c>
      <c r="X25" s="271">
        <f t="shared" si="5"/>
        <v>0</v>
      </c>
    </row>
    <row r="26" ht="129.75" customHeight="1">
      <c r="B26" s="335" t="s">
        <v>435</v>
      </c>
      <c r="C26" s="270"/>
      <c r="D26" s="217">
        <v>5.0</v>
      </c>
      <c r="E26" s="217" t="s">
        <v>436</v>
      </c>
      <c r="F26" s="302">
        <v>180.0</v>
      </c>
      <c r="G26" s="220"/>
      <c r="H26" s="221"/>
      <c r="I26" s="245"/>
      <c r="J26" s="223"/>
      <c r="K26" s="246"/>
      <c r="L26" s="225"/>
      <c r="M26" s="226"/>
      <c r="N26" s="227"/>
      <c r="O26" s="228"/>
      <c r="P26" s="229"/>
      <c r="Q26" s="230"/>
      <c r="R26" s="231"/>
      <c r="S26" s="232"/>
      <c r="T26" s="233"/>
      <c r="U26" s="455">
        <f t="shared" si="1"/>
        <v>0</v>
      </c>
      <c r="V26" s="455">
        <f t="shared" si="2"/>
        <v>0</v>
      </c>
      <c r="W26" s="234">
        <f>U26*2</f>
        <v>0</v>
      </c>
      <c r="X26" s="271">
        <f t="shared" si="5"/>
        <v>0</v>
      </c>
    </row>
    <row r="27" ht="129.75" customHeight="1">
      <c r="B27" s="335" t="s">
        <v>437</v>
      </c>
      <c r="C27" s="270"/>
      <c r="D27" s="217">
        <v>5.0</v>
      </c>
      <c r="E27" s="217" t="s">
        <v>438</v>
      </c>
      <c r="F27" s="302">
        <v>245.0</v>
      </c>
      <c r="G27" s="220"/>
      <c r="H27" s="221"/>
      <c r="I27" s="245"/>
      <c r="J27" s="237"/>
      <c r="K27" s="246"/>
      <c r="L27" s="225"/>
      <c r="M27" s="226"/>
      <c r="N27" s="227"/>
      <c r="O27" s="228"/>
      <c r="P27" s="229"/>
      <c r="Q27" s="230"/>
      <c r="R27" s="231"/>
      <c r="S27" s="232"/>
      <c r="T27" s="233"/>
      <c r="U27" s="455">
        <f t="shared" si="1"/>
        <v>0</v>
      </c>
      <c r="V27" s="455">
        <f t="shared" si="2"/>
        <v>0</v>
      </c>
      <c r="W27" s="234">
        <f>U27*1.63</f>
        <v>0</v>
      </c>
      <c r="X27" s="271">
        <f t="shared" si="5"/>
        <v>0</v>
      </c>
    </row>
    <row r="28" ht="129.75" customHeight="1">
      <c r="B28" s="335" t="s">
        <v>439</v>
      </c>
      <c r="C28" s="270"/>
      <c r="D28" s="217">
        <v>5.0</v>
      </c>
      <c r="E28" s="217" t="s">
        <v>440</v>
      </c>
      <c r="F28" s="302">
        <v>170.0</v>
      </c>
      <c r="G28" s="220"/>
      <c r="H28" s="221"/>
      <c r="I28" s="245"/>
      <c r="J28" s="237"/>
      <c r="K28" s="246"/>
      <c r="L28" s="225"/>
      <c r="M28" s="226"/>
      <c r="N28" s="227"/>
      <c r="O28" s="228"/>
      <c r="P28" s="229"/>
      <c r="Q28" s="230"/>
      <c r="R28" s="231"/>
      <c r="S28" s="232"/>
      <c r="T28" s="233"/>
      <c r="U28" s="455">
        <f t="shared" si="1"/>
        <v>0</v>
      </c>
      <c r="V28" s="455">
        <f t="shared" si="2"/>
        <v>0</v>
      </c>
      <c r="W28" s="234">
        <f>U28*1.86</f>
        <v>0</v>
      </c>
      <c r="X28" s="271">
        <f t="shared" si="5"/>
        <v>0</v>
      </c>
    </row>
    <row r="29" ht="129.75" customHeight="1">
      <c r="B29" s="335" t="s">
        <v>441</v>
      </c>
      <c r="C29" s="270"/>
      <c r="D29" s="217">
        <v>3.0</v>
      </c>
      <c r="E29" s="217" t="s">
        <v>442</v>
      </c>
      <c r="F29" s="302">
        <v>195.0</v>
      </c>
      <c r="G29" s="220"/>
      <c r="H29" s="221"/>
      <c r="I29" s="245"/>
      <c r="J29" s="237"/>
      <c r="K29" s="246"/>
      <c r="L29" s="225"/>
      <c r="M29" s="226"/>
      <c r="N29" s="227"/>
      <c r="O29" s="228"/>
      <c r="P29" s="229"/>
      <c r="Q29" s="230"/>
      <c r="R29" s="231"/>
      <c r="S29" s="232"/>
      <c r="T29" s="233"/>
      <c r="U29" s="455">
        <f t="shared" si="1"/>
        <v>0</v>
      </c>
      <c r="V29" s="455">
        <f t="shared" si="2"/>
        <v>0</v>
      </c>
      <c r="W29" s="234">
        <f>U29*1.55</f>
        <v>0</v>
      </c>
      <c r="X29" s="271">
        <f t="shared" si="5"/>
        <v>0</v>
      </c>
    </row>
    <row r="30" ht="129.75" customHeight="1">
      <c r="B30" s="458" t="s">
        <v>443</v>
      </c>
      <c r="C30" s="459"/>
      <c r="D30" s="460">
        <v>4.0</v>
      </c>
      <c r="E30" s="460" t="s">
        <v>444</v>
      </c>
      <c r="F30" s="284">
        <v>330.0</v>
      </c>
      <c r="G30" s="421"/>
      <c r="H30" s="422"/>
      <c r="I30" s="423"/>
      <c r="J30" s="424"/>
      <c r="K30" s="425"/>
      <c r="L30" s="426"/>
      <c r="M30" s="427"/>
      <c r="N30" s="428"/>
      <c r="O30" s="429"/>
      <c r="P30" s="430"/>
      <c r="Q30" s="431"/>
      <c r="R30" s="432"/>
      <c r="S30" s="433"/>
      <c r="T30" s="434"/>
      <c r="U30" s="455">
        <f t="shared" si="1"/>
        <v>0</v>
      </c>
      <c r="V30" s="455">
        <f t="shared" si="2"/>
        <v>0</v>
      </c>
      <c r="W30" s="435">
        <f>U30*3.02</f>
        <v>0</v>
      </c>
      <c r="X30" s="436">
        <f t="shared" si="5"/>
        <v>0</v>
      </c>
    </row>
    <row r="31" ht="129.75" customHeight="1">
      <c r="B31" s="458" t="s">
        <v>445</v>
      </c>
      <c r="C31" s="459"/>
      <c r="D31" s="460">
        <v>5.0</v>
      </c>
      <c r="E31" s="460" t="s">
        <v>446</v>
      </c>
      <c r="F31" s="284">
        <v>300.0</v>
      </c>
      <c r="G31" s="421"/>
      <c r="H31" s="422"/>
      <c r="I31" s="423"/>
      <c r="J31" s="424"/>
      <c r="K31" s="425"/>
      <c r="L31" s="426"/>
      <c r="M31" s="427"/>
      <c r="N31" s="428"/>
      <c r="O31" s="429"/>
      <c r="P31" s="430"/>
      <c r="Q31" s="431"/>
      <c r="R31" s="432"/>
      <c r="S31" s="433"/>
      <c r="T31" s="434"/>
      <c r="U31" s="455">
        <f t="shared" si="1"/>
        <v>0</v>
      </c>
      <c r="V31" s="455">
        <f t="shared" si="2"/>
        <v>0</v>
      </c>
      <c r="W31" s="435">
        <f>U31*2.46</f>
        <v>0</v>
      </c>
      <c r="X31" s="436">
        <f t="shared" si="5"/>
        <v>0</v>
      </c>
    </row>
    <row r="32" ht="129.75" customHeight="1">
      <c r="B32" s="458" t="s">
        <v>447</v>
      </c>
      <c r="C32" s="459"/>
      <c r="D32" s="460">
        <v>5.0</v>
      </c>
      <c r="E32" s="460" t="s">
        <v>448</v>
      </c>
      <c r="F32" s="284">
        <v>275.0</v>
      </c>
      <c r="G32" s="421"/>
      <c r="H32" s="422"/>
      <c r="I32" s="423"/>
      <c r="J32" s="424"/>
      <c r="K32" s="425"/>
      <c r="L32" s="426"/>
      <c r="M32" s="427"/>
      <c r="N32" s="428"/>
      <c r="O32" s="429"/>
      <c r="P32" s="430"/>
      <c r="Q32" s="431"/>
      <c r="R32" s="432"/>
      <c r="S32" s="433"/>
      <c r="T32" s="434"/>
      <c r="U32" s="455">
        <f t="shared" si="1"/>
        <v>0</v>
      </c>
      <c r="V32" s="455">
        <f t="shared" si="2"/>
        <v>0</v>
      </c>
      <c r="W32" s="435">
        <f>U32*3.46</f>
        <v>0</v>
      </c>
      <c r="X32" s="436">
        <f t="shared" si="5"/>
        <v>0</v>
      </c>
    </row>
    <row r="33" ht="129.75" customHeight="1">
      <c r="B33" s="335" t="s">
        <v>449</v>
      </c>
      <c r="C33" s="270"/>
      <c r="D33" s="217">
        <v>5.0</v>
      </c>
      <c r="E33" s="217" t="s">
        <v>450</v>
      </c>
      <c r="F33" s="302">
        <v>125.0</v>
      </c>
      <c r="G33" s="220"/>
      <c r="H33" s="221"/>
      <c r="I33" s="245"/>
      <c r="J33" s="223"/>
      <c r="K33" s="246"/>
      <c r="L33" s="225"/>
      <c r="M33" s="226"/>
      <c r="N33" s="227"/>
      <c r="O33" s="228"/>
      <c r="P33" s="229"/>
      <c r="Q33" s="230"/>
      <c r="R33" s="231"/>
      <c r="S33" s="232"/>
      <c r="T33" s="233"/>
      <c r="U33" s="455">
        <f t="shared" si="1"/>
        <v>0</v>
      </c>
      <c r="V33" s="455">
        <f t="shared" si="2"/>
        <v>0</v>
      </c>
      <c r="W33" s="234">
        <f>U33*1.67</f>
        <v>0</v>
      </c>
      <c r="X33" s="271">
        <f t="shared" si="5"/>
        <v>0</v>
      </c>
    </row>
    <row r="34" ht="129.75" customHeight="1">
      <c r="B34" s="335" t="s">
        <v>303</v>
      </c>
      <c r="C34" s="270"/>
      <c r="D34" s="217">
        <v>5.0</v>
      </c>
      <c r="E34" s="217" t="s">
        <v>451</v>
      </c>
      <c r="F34" s="302">
        <v>165.0</v>
      </c>
      <c r="G34" s="220"/>
      <c r="H34" s="221"/>
      <c r="I34" s="245"/>
      <c r="J34" s="223"/>
      <c r="K34" s="246"/>
      <c r="L34" s="225"/>
      <c r="M34" s="226"/>
      <c r="N34" s="227"/>
      <c r="O34" s="228"/>
      <c r="P34" s="229"/>
      <c r="Q34" s="230"/>
      <c r="R34" s="231"/>
      <c r="S34" s="232"/>
      <c r="T34" s="233"/>
      <c r="U34" s="455">
        <f t="shared" si="1"/>
        <v>0</v>
      </c>
      <c r="V34" s="455">
        <f t="shared" si="2"/>
        <v>0</v>
      </c>
      <c r="W34" s="234">
        <f>U34*1.79</f>
        <v>0</v>
      </c>
      <c r="X34" s="271">
        <f t="shared" si="5"/>
        <v>0</v>
      </c>
    </row>
    <row r="35" ht="129.75" customHeight="1">
      <c r="B35" s="335" t="s">
        <v>305</v>
      </c>
      <c r="C35" s="270"/>
      <c r="D35" s="217">
        <v>5.0</v>
      </c>
      <c r="E35" s="217" t="s">
        <v>452</v>
      </c>
      <c r="F35" s="302">
        <v>200.0</v>
      </c>
      <c r="G35" s="220"/>
      <c r="H35" s="221"/>
      <c r="I35" s="245"/>
      <c r="J35" s="237"/>
      <c r="K35" s="246"/>
      <c r="L35" s="225"/>
      <c r="M35" s="226"/>
      <c r="N35" s="227"/>
      <c r="O35" s="228"/>
      <c r="P35" s="229"/>
      <c r="Q35" s="230"/>
      <c r="R35" s="231"/>
      <c r="S35" s="232"/>
      <c r="T35" s="233"/>
      <c r="U35" s="455">
        <f t="shared" si="1"/>
        <v>0</v>
      </c>
      <c r="V35" s="455">
        <f t="shared" si="2"/>
        <v>0</v>
      </c>
      <c r="W35" s="234">
        <f>U35*2.27</f>
        <v>0</v>
      </c>
      <c r="X35" s="271">
        <f t="shared" si="5"/>
        <v>0</v>
      </c>
    </row>
    <row r="36" ht="129.75" customHeight="1">
      <c r="B36" s="458" t="s">
        <v>453</v>
      </c>
      <c r="C36" s="459"/>
      <c r="D36" s="460">
        <v>5.0</v>
      </c>
      <c r="E36" s="460" t="s">
        <v>454</v>
      </c>
      <c r="F36" s="302">
        <v>260.0</v>
      </c>
      <c r="G36" s="421"/>
      <c r="H36" s="422"/>
      <c r="I36" s="423"/>
      <c r="J36" s="424"/>
      <c r="K36" s="425"/>
      <c r="L36" s="426"/>
      <c r="M36" s="427"/>
      <c r="N36" s="428"/>
      <c r="O36" s="429"/>
      <c r="P36" s="430"/>
      <c r="Q36" s="431"/>
      <c r="R36" s="432"/>
      <c r="S36" s="433"/>
      <c r="T36" s="434"/>
      <c r="U36" s="455">
        <f t="shared" si="1"/>
        <v>0</v>
      </c>
      <c r="V36" s="455">
        <f t="shared" si="2"/>
        <v>0</v>
      </c>
      <c r="W36" s="435">
        <f>U36*3.11</f>
        <v>0</v>
      </c>
      <c r="X36" s="436">
        <f t="shared" ref="X36:X37" si="6">+F36*U36</f>
        <v>0</v>
      </c>
    </row>
    <row r="37" ht="129.75" customHeight="1">
      <c r="B37" s="236" t="s">
        <v>309</v>
      </c>
      <c r="C37" s="218"/>
      <c r="D37" s="217">
        <v>5.0</v>
      </c>
      <c r="E37" s="217" t="s">
        <v>455</v>
      </c>
      <c r="F37" s="302">
        <v>285.0</v>
      </c>
      <c r="G37" s="421"/>
      <c r="H37" s="422"/>
      <c r="I37" s="423"/>
      <c r="J37" s="424"/>
      <c r="K37" s="425"/>
      <c r="L37" s="426"/>
      <c r="M37" s="427"/>
      <c r="N37" s="428"/>
      <c r="O37" s="429"/>
      <c r="P37" s="430"/>
      <c r="Q37" s="431"/>
      <c r="R37" s="432"/>
      <c r="S37" s="433"/>
      <c r="T37" s="434"/>
      <c r="U37" s="455">
        <f t="shared" si="1"/>
        <v>0</v>
      </c>
      <c r="V37" s="455">
        <f t="shared" si="2"/>
        <v>0</v>
      </c>
      <c r="W37" s="435">
        <f>U37*3.52</f>
        <v>0</v>
      </c>
      <c r="X37" s="436">
        <f t="shared" si="6"/>
        <v>0</v>
      </c>
    </row>
    <row r="38" ht="15.75" customHeight="1">
      <c r="B38" s="33"/>
      <c r="C38" s="33"/>
      <c r="D38" s="33"/>
      <c r="E38" s="33"/>
      <c r="F38" s="119"/>
      <c r="G38" s="437">
        <f t="shared" ref="G38:V38" si="7">SUM(G7:G37)</f>
        <v>0</v>
      </c>
      <c r="H38" s="437">
        <f t="shared" si="7"/>
        <v>0</v>
      </c>
      <c r="I38" s="437">
        <f t="shared" si="7"/>
        <v>0</v>
      </c>
      <c r="J38" s="437">
        <f t="shared" si="7"/>
        <v>0</v>
      </c>
      <c r="K38" s="437">
        <f t="shared" si="7"/>
        <v>0</v>
      </c>
      <c r="L38" s="437">
        <f t="shared" si="7"/>
        <v>0</v>
      </c>
      <c r="M38" s="437">
        <f t="shared" si="7"/>
        <v>0</v>
      </c>
      <c r="N38" s="437">
        <f t="shared" si="7"/>
        <v>0</v>
      </c>
      <c r="O38" s="437">
        <f t="shared" si="7"/>
        <v>0</v>
      </c>
      <c r="P38" s="437">
        <f t="shared" si="7"/>
        <v>0</v>
      </c>
      <c r="Q38" s="437">
        <f t="shared" si="7"/>
        <v>0</v>
      </c>
      <c r="R38" s="437">
        <f t="shared" si="7"/>
        <v>0</v>
      </c>
      <c r="S38" s="437">
        <f t="shared" si="7"/>
        <v>0</v>
      </c>
      <c r="T38" s="437">
        <f t="shared" si="7"/>
        <v>0</v>
      </c>
      <c r="U38" s="437">
        <f t="shared" si="7"/>
        <v>0</v>
      </c>
      <c r="V38" s="437">
        <f t="shared" si="7"/>
        <v>0</v>
      </c>
      <c r="W38" s="437">
        <f>SUM(W7:W36)</f>
        <v>0</v>
      </c>
      <c r="X38" s="438">
        <f>SUM(X7:X37)</f>
        <v>0</v>
      </c>
    </row>
    <row r="39" ht="15.75" customHeight="1">
      <c r="F39" s="3"/>
      <c r="X39" s="2"/>
    </row>
    <row r="40" ht="15.75" customHeight="1">
      <c r="F40" s="3"/>
      <c r="X40" s="2"/>
    </row>
    <row r="41" ht="15.75" customHeight="1">
      <c r="F41" s="3"/>
      <c r="X41" s="2"/>
    </row>
    <row r="42" ht="15.75" customHeight="1">
      <c r="F42" s="3"/>
      <c r="X42" s="2"/>
    </row>
    <row r="43" ht="15.75" customHeight="1">
      <c r="F43" s="3"/>
      <c r="X43" s="2"/>
    </row>
    <row r="44" ht="15.75" customHeight="1">
      <c r="F44" s="3"/>
      <c r="X44" s="2"/>
    </row>
    <row r="45" ht="15.75" customHeight="1">
      <c r="F45" s="3"/>
      <c r="X45" s="2"/>
    </row>
    <row r="46" ht="15.75" customHeight="1">
      <c r="F46" s="3"/>
      <c r="X46" s="2"/>
    </row>
    <row r="47" ht="15.75" customHeight="1">
      <c r="F47" s="3"/>
      <c r="X47" s="2"/>
    </row>
    <row r="48" ht="15.75" customHeight="1">
      <c r="F48" s="3"/>
      <c r="X48" s="2"/>
    </row>
    <row r="49" ht="15.75" customHeight="1">
      <c r="F49" s="3"/>
      <c r="X49" s="2"/>
    </row>
    <row r="50" ht="15.75" customHeight="1">
      <c r="F50" s="3"/>
      <c r="X50" s="2"/>
    </row>
    <row r="51" ht="15.75" customHeight="1">
      <c r="F51" s="3"/>
      <c r="X51" s="2"/>
    </row>
    <row r="52" ht="15.75" customHeight="1">
      <c r="F52" s="3"/>
      <c r="X52" s="2"/>
    </row>
    <row r="53" ht="15.75" customHeight="1">
      <c r="F53" s="3"/>
      <c r="X53" s="2"/>
    </row>
    <row r="54" ht="15.75" customHeight="1">
      <c r="F54" s="3"/>
      <c r="X54" s="2"/>
    </row>
    <row r="55" ht="15.75" customHeight="1">
      <c r="F55" s="3"/>
      <c r="X55" s="2"/>
    </row>
    <row r="56" ht="15.75" customHeight="1">
      <c r="F56" s="3"/>
      <c r="X56" s="2"/>
    </row>
    <row r="57" ht="15.75" customHeight="1">
      <c r="F57" s="3"/>
      <c r="X57" s="2"/>
    </row>
    <row r="58" ht="15.75" customHeight="1">
      <c r="F58" s="3"/>
      <c r="X58" s="2"/>
    </row>
    <row r="59" ht="15.75" customHeight="1">
      <c r="F59" s="3"/>
      <c r="X59" s="2"/>
    </row>
    <row r="60" ht="15.75" customHeight="1">
      <c r="F60" s="3"/>
      <c r="X60" s="2"/>
    </row>
    <row r="61" ht="15.75" customHeight="1">
      <c r="F61" s="3"/>
      <c r="X61" s="2"/>
    </row>
    <row r="62" ht="15.75" customHeight="1">
      <c r="F62" s="3"/>
      <c r="X62" s="2"/>
    </row>
    <row r="63" ht="15.75" customHeight="1">
      <c r="F63" s="3"/>
      <c r="X63" s="2"/>
    </row>
    <row r="64" ht="15.75" customHeight="1">
      <c r="F64" s="3"/>
      <c r="X64" s="2"/>
    </row>
    <row r="65" ht="15.75" customHeight="1">
      <c r="F65" s="3"/>
      <c r="X65" s="2"/>
    </row>
    <row r="66" ht="15.75" customHeight="1">
      <c r="F66" s="3"/>
      <c r="X66" s="2"/>
    </row>
    <row r="67" ht="15.75" customHeight="1">
      <c r="F67" s="3"/>
      <c r="X67" s="2"/>
    </row>
    <row r="68" ht="15.75" customHeight="1">
      <c r="F68" s="3"/>
      <c r="X68" s="2"/>
    </row>
    <row r="69" ht="15.75" customHeight="1">
      <c r="F69" s="3"/>
      <c r="X69" s="2"/>
    </row>
    <row r="70" ht="15.75" customHeight="1">
      <c r="F70" s="3"/>
      <c r="X70" s="2"/>
    </row>
    <row r="71" ht="15.75" customHeight="1">
      <c r="F71" s="3"/>
      <c r="X71" s="2"/>
    </row>
    <row r="72" ht="15.75" customHeight="1">
      <c r="F72" s="3"/>
      <c r="X72" s="2"/>
    </row>
    <row r="73" ht="15.75" customHeight="1">
      <c r="F73" s="3"/>
      <c r="X73" s="2"/>
    </row>
    <row r="74" ht="15.75" customHeight="1">
      <c r="F74" s="3"/>
      <c r="X74" s="2"/>
    </row>
    <row r="75" ht="15.75" customHeight="1">
      <c r="F75" s="3"/>
      <c r="X75" s="2"/>
    </row>
    <row r="76" ht="15.75" customHeight="1">
      <c r="F76" s="3"/>
      <c r="X76" s="2"/>
    </row>
    <row r="77" ht="15.75" customHeight="1">
      <c r="F77" s="3"/>
      <c r="X77" s="2"/>
    </row>
    <row r="78" ht="15.75" customHeight="1">
      <c r="F78" s="3"/>
      <c r="X78" s="2"/>
    </row>
    <row r="79" ht="15.75" customHeight="1">
      <c r="F79" s="3"/>
      <c r="X79" s="2"/>
    </row>
    <row r="80" ht="15.75" customHeight="1">
      <c r="F80" s="3"/>
      <c r="X80" s="2"/>
    </row>
    <row r="81" ht="15.75" customHeight="1">
      <c r="F81" s="3"/>
      <c r="X81" s="2"/>
    </row>
    <row r="82" ht="15.75" customHeight="1">
      <c r="F82" s="3"/>
      <c r="X82" s="2"/>
    </row>
    <row r="83" ht="15.75" customHeight="1">
      <c r="F83" s="3"/>
      <c r="X83" s="2"/>
    </row>
    <row r="84" ht="15.75" customHeight="1">
      <c r="F84" s="3"/>
      <c r="X84" s="2"/>
    </row>
    <row r="85" ht="15.75" customHeight="1">
      <c r="F85" s="3"/>
      <c r="X85" s="2"/>
    </row>
    <row r="86" ht="15.75" customHeight="1">
      <c r="F86" s="3"/>
      <c r="X86" s="2"/>
    </row>
    <row r="87" ht="15.75" customHeight="1">
      <c r="F87" s="3"/>
      <c r="X87" s="2"/>
    </row>
    <row r="88" ht="15.75" customHeight="1">
      <c r="F88" s="3"/>
      <c r="X88" s="2"/>
    </row>
    <row r="89" ht="15.75" customHeight="1">
      <c r="F89" s="3"/>
      <c r="X89" s="2"/>
    </row>
    <row r="90" ht="15.75" customHeight="1">
      <c r="F90" s="3"/>
      <c r="X90" s="2"/>
    </row>
    <row r="91" ht="15.75" customHeight="1">
      <c r="F91" s="3"/>
      <c r="X91" s="2"/>
    </row>
    <row r="92" ht="15.75" customHeight="1">
      <c r="F92" s="3"/>
      <c r="X92" s="2"/>
    </row>
    <row r="93" ht="15.75" customHeight="1">
      <c r="F93" s="3"/>
      <c r="X93" s="2"/>
    </row>
    <row r="94" ht="15.75" customHeight="1">
      <c r="F94" s="3"/>
      <c r="X94" s="2"/>
    </row>
    <row r="95" ht="15.75" customHeight="1">
      <c r="F95" s="3"/>
      <c r="X95" s="2"/>
    </row>
    <row r="96" ht="15.75" customHeight="1">
      <c r="F96" s="3"/>
      <c r="X96" s="2"/>
    </row>
    <row r="97" ht="15.75" customHeight="1">
      <c r="F97" s="3"/>
      <c r="X97" s="2"/>
    </row>
    <row r="98" ht="15.75" customHeight="1">
      <c r="F98" s="3"/>
      <c r="X98" s="2"/>
    </row>
    <row r="99" ht="15.75" customHeight="1">
      <c r="F99" s="3"/>
      <c r="X99" s="2"/>
    </row>
    <row r="100" ht="15.75" customHeight="1">
      <c r="F100" s="3"/>
      <c r="X100" s="2"/>
    </row>
    <row r="101" ht="15.75" customHeight="1">
      <c r="F101" s="3"/>
      <c r="X101" s="2"/>
    </row>
    <row r="102" ht="15.75" customHeight="1">
      <c r="F102" s="3"/>
      <c r="X102" s="2"/>
    </row>
    <row r="103" ht="15.75" customHeight="1">
      <c r="F103" s="3"/>
      <c r="X103" s="2"/>
    </row>
    <row r="104" ht="15.75" customHeight="1">
      <c r="F104" s="3"/>
      <c r="X104" s="2"/>
    </row>
    <row r="105" ht="15.75" customHeight="1">
      <c r="F105" s="3"/>
      <c r="X105" s="2"/>
    </row>
    <row r="106" ht="15.75" customHeight="1">
      <c r="F106" s="3"/>
      <c r="X106" s="2"/>
    </row>
    <row r="107" ht="15.75" customHeight="1">
      <c r="F107" s="3"/>
      <c r="X107" s="2"/>
    </row>
    <row r="108" ht="15.75" customHeight="1">
      <c r="F108" s="3"/>
      <c r="X108" s="2"/>
    </row>
    <row r="109" ht="15.75" customHeight="1">
      <c r="F109" s="3"/>
      <c r="X109" s="2"/>
    </row>
    <row r="110" ht="15.75" customHeight="1">
      <c r="F110" s="3"/>
      <c r="X110" s="2"/>
    </row>
    <row r="111" ht="15.75" customHeight="1">
      <c r="F111" s="3"/>
      <c r="X111" s="2"/>
    </row>
    <row r="112" ht="15.75" customHeight="1">
      <c r="F112" s="3"/>
      <c r="X112" s="2"/>
    </row>
    <row r="113" ht="15.75" customHeight="1">
      <c r="F113" s="3"/>
      <c r="X113" s="2"/>
    </row>
    <row r="114" ht="15.75" customHeight="1">
      <c r="F114" s="3"/>
      <c r="X114" s="2"/>
    </row>
    <row r="115" ht="15.75" customHeight="1">
      <c r="F115" s="3"/>
      <c r="X115" s="2"/>
    </row>
    <row r="116" ht="15.75" customHeight="1">
      <c r="F116" s="3"/>
      <c r="X116" s="2"/>
    </row>
    <row r="117" ht="15.75" customHeight="1">
      <c r="F117" s="3"/>
      <c r="X117" s="2"/>
    </row>
    <row r="118" ht="15.75" customHeight="1">
      <c r="F118" s="3"/>
      <c r="X118" s="2"/>
    </row>
    <row r="119" ht="15.75" customHeight="1">
      <c r="F119" s="3"/>
      <c r="X119" s="2"/>
    </row>
    <row r="120" ht="15.75" customHeight="1">
      <c r="F120" s="3"/>
      <c r="X120" s="2"/>
    </row>
    <row r="121" ht="15.75" customHeight="1">
      <c r="F121" s="3"/>
      <c r="X121" s="2"/>
    </row>
    <row r="122" ht="15.75" customHeight="1">
      <c r="F122" s="3"/>
      <c r="X122" s="2"/>
    </row>
    <row r="123" ht="15.75" customHeight="1">
      <c r="F123" s="3"/>
      <c r="X123" s="2"/>
    </row>
    <row r="124" ht="15.75" customHeight="1">
      <c r="F124" s="3"/>
      <c r="X124" s="2"/>
    </row>
    <row r="125" ht="15.75" customHeight="1">
      <c r="F125" s="3"/>
      <c r="X125" s="2"/>
    </row>
    <row r="126" ht="15.75" customHeight="1">
      <c r="F126" s="3"/>
      <c r="X126" s="2"/>
    </row>
    <row r="127" ht="15.75" customHeight="1">
      <c r="F127" s="3"/>
      <c r="X127" s="2"/>
    </row>
    <row r="128" ht="15.75" customHeight="1">
      <c r="F128" s="3"/>
      <c r="X128" s="2"/>
    </row>
    <row r="129" ht="15.75" customHeight="1">
      <c r="F129" s="3"/>
      <c r="X129" s="2"/>
    </row>
    <row r="130" ht="15.75" customHeight="1">
      <c r="F130" s="3"/>
      <c r="X130" s="2"/>
    </row>
    <row r="131" ht="15.75" customHeight="1">
      <c r="F131" s="3"/>
      <c r="X131" s="2"/>
    </row>
    <row r="132" ht="15.75" customHeight="1">
      <c r="F132" s="3"/>
      <c r="X132" s="2"/>
    </row>
    <row r="133" ht="15.75" customHeight="1">
      <c r="F133" s="3"/>
      <c r="X133" s="2"/>
    </row>
    <row r="134" ht="15.75" customHeight="1">
      <c r="F134" s="3"/>
      <c r="X134" s="2"/>
    </row>
    <row r="135" ht="15.75" customHeight="1">
      <c r="F135" s="3"/>
      <c r="X135" s="2"/>
    </row>
    <row r="136" ht="15.75" customHeight="1">
      <c r="F136" s="3"/>
      <c r="X136" s="2"/>
    </row>
    <row r="137" ht="15.75" customHeight="1">
      <c r="F137" s="3"/>
      <c r="X137" s="2"/>
    </row>
    <row r="138" ht="15.75" customHeight="1">
      <c r="F138" s="3"/>
      <c r="X138" s="2"/>
    </row>
    <row r="139" ht="15.75" customHeight="1">
      <c r="F139" s="3"/>
      <c r="X139" s="2"/>
    </row>
    <row r="140" ht="15.75" customHeight="1">
      <c r="F140" s="3"/>
      <c r="X140" s="2"/>
    </row>
    <row r="141" ht="15.75" customHeight="1">
      <c r="F141" s="3"/>
      <c r="X141" s="2"/>
    </row>
    <row r="142" ht="15.75" customHeight="1">
      <c r="F142" s="3"/>
      <c r="X142" s="2"/>
    </row>
    <row r="143" ht="15.75" customHeight="1">
      <c r="F143" s="3"/>
      <c r="X143" s="2"/>
    </row>
    <row r="144" ht="15.75" customHeight="1">
      <c r="F144" s="3"/>
      <c r="X144" s="2"/>
    </row>
    <row r="145" ht="15.75" customHeight="1">
      <c r="F145" s="3"/>
      <c r="X145" s="2"/>
    </row>
    <row r="146" ht="15.75" customHeight="1">
      <c r="F146" s="3"/>
      <c r="X146" s="2"/>
    </row>
    <row r="147" ht="15.75" customHeight="1">
      <c r="F147" s="3"/>
      <c r="X147" s="2"/>
    </row>
    <row r="148" ht="15.75" customHeight="1">
      <c r="F148" s="3"/>
      <c r="X148" s="2"/>
    </row>
    <row r="149" ht="15.75" customHeight="1">
      <c r="F149" s="3"/>
      <c r="X149" s="2"/>
    </row>
    <row r="150" ht="15.75" customHeight="1">
      <c r="F150" s="3"/>
      <c r="X150" s="2"/>
    </row>
    <row r="151" ht="15.75" customHeight="1">
      <c r="F151" s="3"/>
      <c r="X151" s="2"/>
    </row>
    <row r="152" ht="15.75" customHeight="1">
      <c r="F152" s="3"/>
      <c r="X152" s="2"/>
    </row>
    <row r="153" ht="15.75" customHeight="1">
      <c r="F153" s="3"/>
      <c r="X153" s="2"/>
    </row>
    <row r="154" ht="15.75" customHeight="1">
      <c r="F154" s="3"/>
      <c r="X154" s="2"/>
    </row>
    <row r="155" ht="15.75" customHeight="1">
      <c r="F155" s="3"/>
      <c r="X155" s="2"/>
    </row>
    <row r="156" ht="15.75" customHeight="1">
      <c r="F156" s="3"/>
      <c r="X156" s="2"/>
    </row>
    <row r="157" ht="15.75" customHeight="1">
      <c r="F157" s="3"/>
      <c r="X157" s="2"/>
    </row>
    <row r="158" ht="15.75" customHeight="1">
      <c r="F158" s="3"/>
      <c r="X158" s="2"/>
    </row>
    <row r="159" ht="15.75" customHeight="1">
      <c r="F159" s="3"/>
      <c r="X159" s="2"/>
    </row>
    <row r="160" ht="15.75" customHeight="1">
      <c r="F160" s="3"/>
      <c r="X160" s="2"/>
    </row>
    <row r="161" ht="15.75" customHeight="1">
      <c r="F161" s="3"/>
      <c r="X161" s="2"/>
    </row>
    <row r="162" ht="15.75" customHeight="1">
      <c r="F162" s="3"/>
      <c r="X162" s="2"/>
    </row>
    <row r="163" ht="15.75" customHeight="1">
      <c r="F163" s="3"/>
      <c r="X163" s="2"/>
    </row>
    <row r="164" ht="15.75" customHeight="1">
      <c r="F164" s="3"/>
      <c r="X164" s="2"/>
    </row>
    <row r="165" ht="15.75" customHeight="1">
      <c r="F165" s="3"/>
      <c r="X165" s="2"/>
    </row>
    <row r="166" ht="15.75" customHeight="1">
      <c r="F166" s="3"/>
      <c r="X166" s="2"/>
    </row>
    <row r="167" ht="15.75" customHeight="1">
      <c r="F167" s="3"/>
      <c r="X167" s="2"/>
    </row>
    <row r="168" ht="15.75" customHeight="1">
      <c r="F168" s="3"/>
      <c r="X168" s="2"/>
    </row>
    <row r="169" ht="15.75" customHeight="1">
      <c r="F169" s="3"/>
      <c r="X169" s="2"/>
    </row>
    <row r="170" ht="15.75" customHeight="1">
      <c r="F170" s="3"/>
      <c r="X170" s="2"/>
    </row>
    <row r="171" ht="15.75" customHeight="1">
      <c r="F171" s="3"/>
      <c r="X171" s="2"/>
    </row>
    <row r="172" ht="15.75" customHeight="1">
      <c r="F172" s="3"/>
      <c r="X172" s="2"/>
    </row>
    <row r="173" ht="15.75" customHeight="1">
      <c r="F173" s="3"/>
      <c r="X173" s="2"/>
    </row>
    <row r="174" ht="15.75" customHeight="1">
      <c r="F174" s="3"/>
      <c r="X174" s="2"/>
    </row>
    <row r="175" ht="15.75" customHeight="1">
      <c r="F175" s="3"/>
      <c r="X175" s="2"/>
    </row>
    <row r="176" ht="15.75" customHeight="1">
      <c r="F176" s="3"/>
      <c r="X176" s="2"/>
    </row>
    <row r="177" ht="15.75" customHeight="1">
      <c r="F177" s="3"/>
      <c r="X177" s="2"/>
    </row>
    <row r="178" ht="15.75" customHeight="1">
      <c r="F178" s="3"/>
      <c r="X178" s="2"/>
    </row>
    <row r="179" ht="15.75" customHeight="1">
      <c r="F179" s="3"/>
      <c r="X179" s="2"/>
    </row>
    <row r="180" ht="15.75" customHeight="1">
      <c r="F180" s="3"/>
      <c r="X180" s="2"/>
    </row>
    <row r="181" ht="15.75" customHeight="1">
      <c r="F181" s="3"/>
      <c r="X181" s="2"/>
    </row>
    <row r="182" ht="15.75" customHeight="1">
      <c r="F182" s="3"/>
      <c r="X182" s="2"/>
    </row>
    <row r="183" ht="15.75" customHeight="1">
      <c r="F183" s="3"/>
      <c r="X183" s="2"/>
    </row>
    <row r="184" ht="15.75" customHeight="1">
      <c r="F184" s="3"/>
      <c r="X184" s="2"/>
    </row>
    <row r="185" ht="15.75" customHeight="1">
      <c r="F185" s="3"/>
      <c r="X185" s="2"/>
    </row>
    <row r="186" ht="15.75" customHeight="1">
      <c r="F186" s="3"/>
      <c r="X186" s="2"/>
    </row>
    <row r="187" ht="15.75" customHeight="1">
      <c r="F187" s="3"/>
      <c r="X187" s="2"/>
    </row>
    <row r="188" ht="15.75" customHeight="1">
      <c r="F188" s="3"/>
      <c r="X188" s="2"/>
    </row>
    <row r="189" ht="15.75" customHeight="1">
      <c r="F189" s="3"/>
      <c r="X189" s="2"/>
    </row>
    <row r="190" ht="15.75" customHeight="1">
      <c r="F190" s="3"/>
      <c r="X190" s="2"/>
    </row>
    <row r="191" ht="15.75" customHeight="1">
      <c r="F191" s="3"/>
      <c r="X191" s="2"/>
    </row>
    <row r="192" ht="15.75" customHeight="1">
      <c r="F192" s="3"/>
      <c r="X192" s="2"/>
    </row>
    <row r="193" ht="15.75" customHeight="1">
      <c r="F193" s="3"/>
      <c r="X193" s="2"/>
    </row>
    <row r="194" ht="15.75" customHeight="1">
      <c r="F194" s="3"/>
      <c r="X194" s="2"/>
    </row>
    <row r="195" ht="15.75" customHeight="1">
      <c r="F195" s="3"/>
      <c r="X195" s="2"/>
    </row>
    <row r="196" ht="15.75" customHeight="1">
      <c r="F196" s="3"/>
      <c r="X196" s="2"/>
    </row>
    <row r="197" ht="15.75" customHeight="1">
      <c r="F197" s="3"/>
      <c r="X197" s="2"/>
    </row>
    <row r="198" ht="15.75" customHeight="1">
      <c r="F198" s="3"/>
      <c r="X198" s="2"/>
    </row>
    <row r="199" ht="15.75" customHeight="1">
      <c r="F199" s="3"/>
      <c r="X199" s="2"/>
    </row>
    <row r="200" ht="15.75" customHeight="1">
      <c r="F200" s="3"/>
      <c r="X200" s="2"/>
    </row>
    <row r="201" ht="15.75" customHeight="1">
      <c r="F201" s="3"/>
      <c r="X201" s="2"/>
    </row>
    <row r="202" ht="15.75" customHeight="1">
      <c r="F202" s="3"/>
      <c r="X202" s="2"/>
    </row>
    <row r="203" ht="15.75" customHeight="1">
      <c r="F203" s="3"/>
      <c r="X203" s="2"/>
    </row>
    <row r="204" ht="15.75" customHeight="1">
      <c r="F204" s="3"/>
      <c r="X204" s="2"/>
    </row>
    <row r="205" ht="15.75" customHeight="1">
      <c r="F205" s="3"/>
      <c r="X205" s="2"/>
    </row>
    <row r="206" ht="15.75" customHeight="1">
      <c r="F206" s="3"/>
      <c r="X206" s="2"/>
    </row>
    <row r="207" ht="15.75" customHeight="1">
      <c r="F207" s="3"/>
      <c r="X207" s="2"/>
    </row>
    <row r="208" ht="15.75" customHeight="1">
      <c r="F208" s="3"/>
      <c r="X208" s="2"/>
    </row>
    <row r="209" ht="15.75" customHeight="1">
      <c r="F209" s="3"/>
      <c r="X209" s="2"/>
    </row>
    <row r="210" ht="15.75" customHeight="1">
      <c r="F210" s="3"/>
      <c r="X210" s="2"/>
    </row>
    <row r="211" ht="15.75" customHeight="1">
      <c r="F211" s="3"/>
      <c r="X211" s="2"/>
    </row>
    <row r="212" ht="15.75" customHeight="1">
      <c r="F212" s="3"/>
      <c r="X212" s="2"/>
    </row>
    <row r="213" ht="15.75" customHeight="1">
      <c r="F213" s="3"/>
      <c r="X213" s="2"/>
    </row>
    <row r="214" ht="15.75" customHeight="1">
      <c r="F214" s="3"/>
      <c r="X214" s="2"/>
    </row>
    <row r="215" ht="15.75" customHeight="1">
      <c r="F215" s="3"/>
      <c r="X215" s="2"/>
    </row>
    <row r="216" ht="15.75" customHeight="1">
      <c r="F216" s="3"/>
      <c r="X216" s="2"/>
    </row>
    <row r="217" ht="15.75" customHeight="1">
      <c r="F217" s="3"/>
      <c r="X217" s="2"/>
    </row>
    <row r="218" ht="15.75" customHeight="1">
      <c r="F218" s="3"/>
      <c r="X218" s="2"/>
    </row>
    <row r="219" ht="15.75" customHeight="1">
      <c r="F219" s="3"/>
      <c r="X219" s="2"/>
    </row>
    <row r="220" ht="15.75" customHeight="1">
      <c r="F220" s="3"/>
      <c r="X220" s="2"/>
    </row>
    <row r="221" ht="15.75" customHeight="1">
      <c r="F221" s="3"/>
      <c r="X221" s="2"/>
    </row>
    <row r="222" ht="15.75" customHeight="1">
      <c r="F222" s="3"/>
      <c r="X222" s="2"/>
    </row>
    <row r="223" ht="15.75" customHeight="1">
      <c r="F223" s="3"/>
      <c r="X223" s="2"/>
    </row>
    <row r="224" ht="15.75" customHeight="1">
      <c r="F224" s="3"/>
      <c r="X224" s="2"/>
    </row>
    <row r="225" ht="15.75" customHeight="1">
      <c r="F225" s="3"/>
      <c r="X225" s="2"/>
    </row>
    <row r="226" ht="15.75" customHeight="1">
      <c r="F226" s="3"/>
      <c r="X226" s="2"/>
    </row>
    <row r="227" ht="15.75" customHeight="1">
      <c r="F227" s="3"/>
      <c r="X227" s="2"/>
    </row>
    <row r="228" ht="15.75" customHeight="1">
      <c r="F228" s="3"/>
      <c r="X228" s="2"/>
    </row>
    <row r="229" ht="15.75" customHeight="1">
      <c r="F229" s="3"/>
      <c r="X229" s="2"/>
    </row>
    <row r="230" ht="15.75" customHeight="1">
      <c r="F230" s="3"/>
      <c r="X230" s="2"/>
    </row>
    <row r="231" ht="15.75" customHeight="1">
      <c r="F231" s="3"/>
      <c r="X231" s="2"/>
    </row>
    <row r="232" ht="15.75" customHeight="1">
      <c r="F232" s="3"/>
      <c r="X232" s="2"/>
    </row>
    <row r="233" ht="15.75" customHeight="1">
      <c r="F233" s="3"/>
      <c r="X233" s="2"/>
    </row>
    <row r="234" ht="15.75" customHeight="1">
      <c r="F234" s="3"/>
      <c r="X234" s="2"/>
    </row>
    <row r="235" ht="15.75" customHeight="1">
      <c r="F235" s="3"/>
      <c r="X235" s="2"/>
    </row>
    <row r="236" ht="15.75" customHeight="1">
      <c r="F236" s="3"/>
      <c r="X236" s="2"/>
    </row>
    <row r="237" ht="15.75" customHeight="1">
      <c r="F237" s="3"/>
      <c r="X237" s="2"/>
    </row>
    <row r="238" ht="15.75" customHeight="1">
      <c r="F238" s="3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1">
    <mergeCell ref="B2:D2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14.29"/>
    <col customWidth="1" min="3" max="3" width="19.0"/>
    <col customWidth="1" min="4" max="4" width="9.0"/>
    <col customWidth="1" min="5" max="5" width="7.43"/>
    <col customWidth="1" min="6" max="6" width="8.43"/>
    <col customWidth="1" min="7" max="20" width="9.14"/>
    <col customWidth="1" min="21" max="21" width="5.14"/>
    <col customWidth="1" min="22" max="22" width="7.0"/>
    <col customWidth="1" min="23" max="23" width="8.14"/>
    <col customWidth="1" min="24" max="24" width="11.86"/>
  </cols>
  <sheetData>
    <row r="1">
      <c r="F1" s="3"/>
      <c r="X1" s="2"/>
    </row>
    <row r="2">
      <c r="B2" s="461" t="s">
        <v>456</v>
      </c>
      <c r="X2" s="2"/>
    </row>
    <row r="3" ht="13.5" customHeight="1">
      <c r="X3" s="2"/>
    </row>
    <row r="4" ht="30.75" customHeight="1">
      <c r="B4" s="462"/>
      <c r="C4" s="462"/>
      <c r="D4" s="463"/>
      <c r="E4" s="463"/>
      <c r="F4" s="464"/>
      <c r="G4" s="465" t="s">
        <v>79</v>
      </c>
      <c r="H4" s="369" t="s">
        <v>56</v>
      </c>
      <c r="I4" s="370" t="s">
        <v>57</v>
      </c>
      <c r="J4" s="371" t="s">
        <v>58</v>
      </c>
      <c r="K4" s="372" t="s">
        <v>59</v>
      </c>
      <c r="L4" s="373" t="s">
        <v>60</v>
      </c>
      <c r="M4" s="374" t="s">
        <v>61</v>
      </c>
      <c r="N4" s="375" t="s">
        <v>62</v>
      </c>
      <c r="O4" s="376" t="s">
        <v>63</v>
      </c>
      <c r="P4" s="377" t="s">
        <v>64</v>
      </c>
      <c r="Q4" s="378" t="s">
        <v>65</v>
      </c>
      <c r="R4" s="379" t="s">
        <v>66</v>
      </c>
      <c r="S4" s="380" t="s">
        <v>67</v>
      </c>
      <c r="T4" s="381" t="s">
        <v>68</v>
      </c>
      <c r="U4" s="33"/>
      <c r="V4" s="33"/>
      <c r="W4" s="33"/>
      <c r="X4" s="119"/>
    </row>
    <row r="5" ht="14.25" customHeight="1">
      <c r="B5" s="209" t="s">
        <v>69</v>
      </c>
      <c r="C5" s="210"/>
      <c r="D5" s="211" t="s">
        <v>71</v>
      </c>
      <c r="E5" s="211" t="s">
        <v>72</v>
      </c>
      <c r="F5" s="212" t="s">
        <v>73</v>
      </c>
      <c r="G5" s="382">
        <v>2.0</v>
      </c>
      <c r="H5" s="383">
        <v>5.0</v>
      </c>
      <c r="I5" s="384">
        <v>7.0</v>
      </c>
      <c r="J5" s="385">
        <v>10.0</v>
      </c>
      <c r="K5" s="386">
        <v>11.0</v>
      </c>
      <c r="L5" s="387">
        <v>12.0</v>
      </c>
      <c r="M5" s="388">
        <v>13.0</v>
      </c>
      <c r="N5" s="389">
        <v>16.0</v>
      </c>
      <c r="O5" s="390">
        <v>27.0</v>
      </c>
      <c r="P5" s="391">
        <v>69.0</v>
      </c>
      <c r="Q5" s="392">
        <v>76.0</v>
      </c>
      <c r="R5" s="393">
        <v>77.0</v>
      </c>
      <c r="S5" s="303">
        <v>79.0</v>
      </c>
      <c r="T5" s="394">
        <v>81.0</v>
      </c>
      <c r="U5" s="57" t="s">
        <v>2</v>
      </c>
      <c r="V5" s="57" t="s">
        <v>3</v>
      </c>
      <c r="W5" s="57" t="s">
        <v>74</v>
      </c>
      <c r="X5" s="58" t="s">
        <v>80</v>
      </c>
    </row>
    <row r="6">
      <c r="B6" s="33"/>
      <c r="C6" s="33"/>
      <c r="D6" s="466" t="s">
        <v>457</v>
      </c>
      <c r="E6" s="467"/>
      <c r="F6" s="119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216"/>
      <c r="U6" s="33"/>
      <c r="V6" s="33"/>
      <c r="W6" s="33"/>
      <c r="X6" s="119"/>
    </row>
    <row r="7" ht="99.75" customHeight="1">
      <c r="B7" s="468" t="s">
        <v>458</v>
      </c>
      <c r="C7" s="469"/>
      <c r="D7" s="454">
        <v>10.0</v>
      </c>
      <c r="E7" s="454" t="s">
        <v>459</v>
      </c>
      <c r="F7" s="302">
        <v>200.0</v>
      </c>
      <c r="G7" s="317"/>
      <c r="H7" s="318"/>
      <c r="I7" s="319"/>
      <c r="J7" s="320"/>
      <c r="K7" s="321"/>
      <c r="L7" s="322"/>
      <c r="M7" s="323"/>
      <c r="N7" s="324"/>
      <c r="O7" s="325"/>
      <c r="P7" s="326"/>
      <c r="Q7" s="327"/>
      <c r="R7" s="328"/>
      <c r="S7" s="329"/>
      <c r="T7" s="470"/>
      <c r="U7" s="455">
        <f t="shared" ref="U7:U20" si="1">SUM(G7:T7)</f>
        <v>0</v>
      </c>
      <c r="V7" s="455">
        <f t="shared" ref="V7:V20" si="2">D7*U7</f>
        <v>0</v>
      </c>
      <c r="W7" s="455">
        <f>U7*1.98</f>
        <v>0</v>
      </c>
      <c r="X7" s="456">
        <f t="shared" ref="X7:X12" si="3">F7*U7</f>
        <v>0</v>
      </c>
    </row>
    <row r="8" ht="99.75" customHeight="1">
      <c r="B8" s="269" t="s">
        <v>460</v>
      </c>
      <c r="C8" s="419"/>
      <c r="D8" s="217">
        <v>10.0</v>
      </c>
      <c r="E8" s="217" t="s">
        <v>461</v>
      </c>
      <c r="F8" s="302">
        <v>260.0</v>
      </c>
      <c r="G8" s="285"/>
      <c r="H8" s="286"/>
      <c r="I8" s="287"/>
      <c r="J8" s="288"/>
      <c r="K8" s="289"/>
      <c r="L8" s="290"/>
      <c r="M8" s="291"/>
      <c r="N8" s="292"/>
      <c r="O8" s="293"/>
      <c r="P8" s="294"/>
      <c r="Q8" s="295"/>
      <c r="R8" s="296"/>
      <c r="S8" s="297"/>
      <c r="T8" s="298"/>
      <c r="U8" s="234">
        <f t="shared" si="1"/>
        <v>0</v>
      </c>
      <c r="V8" s="234">
        <f t="shared" si="2"/>
        <v>0</v>
      </c>
      <c r="W8" s="234">
        <f>U8*2.82</f>
        <v>0</v>
      </c>
      <c r="X8" s="271">
        <f t="shared" si="3"/>
        <v>0</v>
      </c>
    </row>
    <row r="9" ht="99.75" customHeight="1">
      <c r="B9" s="269" t="s">
        <v>462</v>
      </c>
      <c r="C9" s="419"/>
      <c r="D9" s="217">
        <v>10.0</v>
      </c>
      <c r="E9" s="217" t="s">
        <v>463</v>
      </c>
      <c r="F9" s="302">
        <v>440.0</v>
      </c>
      <c r="G9" s="285"/>
      <c r="H9" s="286"/>
      <c r="I9" s="287"/>
      <c r="J9" s="288"/>
      <c r="K9" s="289"/>
      <c r="L9" s="290"/>
      <c r="M9" s="291"/>
      <c r="N9" s="292"/>
      <c r="O9" s="293"/>
      <c r="P9" s="294"/>
      <c r="Q9" s="295"/>
      <c r="R9" s="296"/>
      <c r="S9" s="297"/>
      <c r="T9" s="298"/>
      <c r="U9" s="234">
        <f t="shared" si="1"/>
        <v>0</v>
      </c>
      <c r="V9" s="234">
        <f t="shared" si="2"/>
        <v>0</v>
      </c>
      <c r="W9" s="234">
        <f>U9*5.41</f>
        <v>0</v>
      </c>
      <c r="X9" s="271">
        <f t="shared" si="3"/>
        <v>0</v>
      </c>
    </row>
    <row r="10" ht="99.75" customHeight="1">
      <c r="B10" s="269" t="s">
        <v>464</v>
      </c>
      <c r="C10" s="419"/>
      <c r="D10" s="217">
        <v>5.0</v>
      </c>
      <c r="E10" s="217" t="s">
        <v>465</v>
      </c>
      <c r="F10" s="302">
        <v>280.0</v>
      </c>
      <c r="G10" s="285"/>
      <c r="H10" s="286"/>
      <c r="I10" s="287"/>
      <c r="J10" s="288"/>
      <c r="K10" s="289"/>
      <c r="L10" s="290"/>
      <c r="M10" s="291"/>
      <c r="N10" s="292"/>
      <c r="O10" s="293"/>
      <c r="P10" s="294"/>
      <c r="Q10" s="295"/>
      <c r="R10" s="296"/>
      <c r="S10" s="297"/>
      <c r="T10" s="298"/>
      <c r="U10" s="234">
        <f t="shared" si="1"/>
        <v>0</v>
      </c>
      <c r="V10" s="234">
        <f t="shared" si="2"/>
        <v>0</v>
      </c>
      <c r="W10" s="234">
        <f>U10*2.1</f>
        <v>0</v>
      </c>
      <c r="X10" s="271">
        <f t="shared" si="3"/>
        <v>0</v>
      </c>
    </row>
    <row r="11" ht="99.75" customHeight="1">
      <c r="B11" s="269" t="s">
        <v>466</v>
      </c>
      <c r="C11" s="419"/>
      <c r="D11" s="217">
        <v>10.0</v>
      </c>
      <c r="E11" s="217" t="s">
        <v>467</v>
      </c>
      <c r="F11" s="284">
        <v>635.0</v>
      </c>
      <c r="G11" s="285"/>
      <c r="H11" s="286"/>
      <c r="I11" s="287"/>
      <c r="J11" s="288"/>
      <c r="K11" s="289"/>
      <c r="L11" s="290"/>
      <c r="M11" s="291"/>
      <c r="N11" s="292"/>
      <c r="O11" s="293"/>
      <c r="P11" s="294"/>
      <c r="Q11" s="295"/>
      <c r="R11" s="296"/>
      <c r="S11" s="297"/>
      <c r="T11" s="298"/>
      <c r="U11" s="234">
        <f t="shared" si="1"/>
        <v>0</v>
      </c>
      <c r="V11" s="234">
        <f t="shared" si="2"/>
        <v>0</v>
      </c>
      <c r="W11" s="234">
        <f>U11*3</f>
        <v>0</v>
      </c>
      <c r="X11" s="271">
        <f t="shared" si="3"/>
        <v>0</v>
      </c>
    </row>
    <row r="12" ht="99.75" customHeight="1">
      <c r="B12" s="335" t="s">
        <v>468</v>
      </c>
      <c r="C12" s="419"/>
      <c r="D12" s="217">
        <v>5.0</v>
      </c>
      <c r="E12" s="217" t="s">
        <v>469</v>
      </c>
      <c r="F12" s="302">
        <v>225.0</v>
      </c>
      <c r="G12" s="285"/>
      <c r="H12" s="286"/>
      <c r="I12" s="287"/>
      <c r="J12" s="288"/>
      <c r="K12" s="289"/>
      <c r="L12" s="290"/>
      <c r="M12" s="291"/>
      <c r="N12" s="292"/>
      <c r="O12" s="293"/>
      <c r="P12" s="294"/>
      <c r="Q12" s="295"/>
      <c r="R12" s="296"/>
      <c r="S12" s="297"/>
      <c r="T12" s="298"/>
      <c r="U12" s="234">
        <f t="shared" si="1"/>
        <v>0</v>
      </c>
      <c r="V12" s="234">
        <f t="shared" si="2"/>
        <v>0</v>
      </c>
      <c r="W12" s="234">
        <f>U12*5.48</f>
        <v>0</v>
      </c>
      <c r="X12" s="271">
        <f t="shared" si="3"/>
        <v>0</v>
      </c>
    </row>
    <row r="13" ht="99.75" customHeight="1">
      <c r="B13" s="269" t="s">
        <v>470</v>
      </c>
      <c r="C13" s="419"/>
      <c r="D13" s="217">
        <v>3.0</v>
      </c>
      <c r="E13" s="217" t="s">
        <v>471</v>
      </c>
      <c r="F13" s="302">
        <v>525.0</v>
      </c>
      <c r="G13" s="285"/>
      <c r="H13" s="286"/>
      <c r="I13" s="287"/>
      <c r="J13" s="288"/>
      <c r="K13" s="289"/>
      <c r="L13" s="290"/>
      <c r="M13" s="291"/>
      <c r="N13" s="292"/>
      <c r="O13" s="293"/>
      <c r="P13" s="294"/>
      <c r="Q13" s="295"/>
      <c r="R13" s="296"/>
      <c r="S13" s="297"/>
      <c r="T13" s="298"/>
      <c r="U13" s="234">
        <f t="shared" si="1"/>
        <v>0</v>
      </c>
      <c r="V13" s="234">
        <f t="shared" si="2"/>
        <v>0</v>
      </c>
      <c r="W13" s="234">
        <f>U13*1.83</f>
        <v>0</v>
      </c>
      <c r="X13" s="271">
        <f t="shared" ref="X13:X17" si="4">U13*F13</f>
        <v>0</v>
      </c>
    </row>
    <row r="14" ht="99.75" customHeight="1">
      <c r="B14" s="269" t="s">
        <v>472</v>
      </c>
      <c r="C14" s="419"/>
      <c r="D14" s="217">
        <v>5.0</v>
      </c>
      <c r="E14" s="217" t="s">
        <v>473</v>
      </c>
      <c r="F14" s="302">
        <v>285.0</v>
      </c>
      <c r="G14" s="285"/>
      <c r="H14" s="286"/>
      <c r="I14" s="287"/>
      <c r="J14" s="288"/>
      <c r="K14" s="289"/>
      <c r="L14" s="290"/>
      <c r="M14" s="291"/>
      <c r="N14" s="292"/>
      <c r="O14" s="293"/>
      <c r="P14" s="294"/>
      <c r="Q14" s="295"/>
      <c r="R14" s="296"/>
      <c r="S14" s="297"/>
      <c r="T14" s="298"/>
      <c r="U14" s="234">
        <f t="shared" si="1"/>
        <v>0</v>
      </c>
      <c r="V14" s="234">
        <f t="shared" si="2"/>
        <v>0</v>
      </c>
      <c r="W14" s="234">
        <f>U14*5.1</f>
        <v>0</v>
      </c>
      <c r="X14" s="271">
        <f t="shared" si="4"/>
        <v>0</v>
      </c>
    </row>
    <row r="15" ht="99.75" customHeight="1">
      <c r="B15" s="269" t="s">
        <v>91</v>
      </c>
      <c r="C15" s="419"/>
      <c r="D15" s="217">
        <v>3.0</v>
      </c>
      <c r="E15" s="217" t="s">
        <v>474</v>
      </c>
      <c r="F15" s="302">
        <v>355.0</v>
      </c>
      <c r="G15" s="285"/>
      <c r="H15" s="286"/>
      <c r="I15" s="287"/>
      <c r="J15" s="288"/>
      <c r="K15" s="289"/>
      <c r="L15" s="290"/>
      <c r="M15" s="291"/>
      <c r="N15" s="292"/>
      <c r="O15" s="293"/>
      <c r="P15" s="294"/>
      <c r="Q15" s="295"/>
      <c r="R15" s="296"/>
      <c r="S15" s="297"/>
      <c r="T15" s="298"/>
      <c r="U15" s="234">
        <f t="shared" si="1"/>
        <v>0</v>
      </c>
      <c r="V15" s="234">
        <f t="shared" si="2"/>
        <v>0</v>
      </c>
      <c r="W15" s="234">
        <f>U15*2.6</f>
        <v>0</v>
      </c>
      <c r="X15" s="271">
        <f t="shared" si="4"/>
        <v>0</v>
      </c>
    </row>
    <row r="16" ht="99.75" customHeight="1">
      <c r="B16" s="269" t="s">
        <v>93</v>
      </c>
      <c r="C16" s="419"/>
      <c r="D16" s="217">
        <v>3.0</v>
      </c>
      <c r="E16" s="217" t="s">
        <v>475</v>
      </c>
      <c r="F16" s="302">
        <v>310.0</v>
      </c>
      <c r="G16" s="285"/>
      <c r="H16" s="286"/>
      <c r="I16" s="287"/>
      <c r="J16" s="288"/>
      <c r="K16" s="289"/>
      <c r="L16" s="290"/>
      <c r="M16" s="291"/>
      <c r="N16" s="292"/>
      <c r="O16" s="293"/>
      <c r="P16" s="294"/>
      <c r="Q16" s="295"/>
      <c r="R16" s="296"/>
      <c r="S16" s="297"/>
      <c r="T16" s="298"/>
      <c r="U16" s="234">
        <f t="shared" si="1"/>
        <v>0</v>
      </c>
      <c r="V16" s="234">
        <f t="shared" si="2"/>
        <v>0</v>
      </c>
      <c r="W16" s="234">
        <f>U16*3.5</f>
        <v>0</v>
      </c>
      <c r="X16" s="271">
        <f t="shared" si="4"/>
        <v>0</v>
      </c>
    </row>
    <row r="17" ht="99.75" customHeight="1">
      <c r="B17" s="335" t="s">
        <v>476</v>
      </c>
      <c r="C17" s="419"/>
      <c r="D17" s="217">
        <v>3.0</v>
      </c>
      <c r="E17" s="217" t="s">
        <v>477</v>
      </c>
      <c r="F17" s="302">
        <v>365.0</v>
      </c>
      <c r="G17" s="285"/>
      <c r="H17" s="286"/>
      <c r="I17" s="287"/>
      <c r="J17" s="288"/>
      <c r="K17" s="289"/>
      <c r="L17" s="290"/>
      <c r="M17" s="291"/>
      <c r="N17" s="292"/>
      <c r="O17" s="293"/>
      <c r="P17" s="294"/>
      <c r="Q17" s="295"/>
      <c r="R17" s="296"/>
      <c r="S17" s="297"/>
      <c r="T17" s="298"/>
      <c r="U17" s="234">
        <f t="shared" si="1"/>
        <v>0</v>
      </c>
      <c r="V17" s="234">
        <f t="shared" si="2"/>
        <v>0</v>
      </c>
      <c r="W17" s="234">
        <f>U17*3</f>
        <v>0</v>
      </c>
      <c r="X17" s="271">
        <f t="shared" si="4"/>
        <v>0</v>
      </c>
    </row>
    <row r="18" ht="99.75" customHeight="1">
      <c r="B18" s="269" t="s">
        <v>478</v>
      </c>
      <c r="C18" s="419"/>
      <c r="D18" s="217">
        <v>1.0</v>
      </c>
      <c r="E18" s="217" t="s">
        <v>479</v>
      </c>
      <c r="F18" s="302">
        <v>335.0</v>
      </c>
      <c r="G18" s="285"/>
      <c r="H18" s="286"/>
      <c r="I18" s="287"/>
      <c r="J18" s="288"/>
      <c r="K18" s="289"/>
      <c r="L18" s="290"/>
      <c r="M18" s="291"/>
      <c r="N18" s="292"/>
      <c r="O18" s="293"/>
      <c r="P18" s="294"/>
      <c r="Q18" s="295"/>
      <c r="R18" s="296"/>
      <c r="S18" s="297"/>
      <c r="T18" s="298"/>
      <c r="U18" s="234">
        <f t="shared" si="1"/>
        <v>0</v>
      </c>
      <c r="V18" s="234">
        <f t="shared" si="2"/>
        <v>0</v>
      </c>
      <c r="W18" s="234">
        <f>U18*3.4</f>
        <v>0</v>
      </c>
      <c r="X18" s="271">
        <f t="shared" ref="X18:X20" si="5">F18*U18</f>
        <v>0</v>
      </c>
    </row>
    <row r="19" ht="99.75" customHeight="1">
      <c r="B19" s="269" t="s">
        <v>480</v>
      </c>
      <c r="C19" s="419"/>
      <c r="D19" s="217">
        <v>1.0</v>
      </c>
      <c r="E19" s="217" t="s">
        <v>481</v>
      </c>
      <c r="F19" s="219">
        <v>365.0</v>
      </c>
      <c r="G19" s="285"/>
      <c r="H19" s="286"/>
      <c r="I19" s="287"/>
      <c r="J19" s="288"/>
      <c r="K19" s="289"/>
      <c r="L19" s="290"/>
      <c r="M19" s="291"/>
      <c r="N19" s="292"/>
      <c r="O19" s="293"/>
      <c r="P19" s="294"/>
      <c r="Q19" s="295"/>
      <c r="R19" s="296"/>
      <c r="S19" s="297"/>
      <c r="T19" s="298"/>
      <c r="U19" s="234">
        <f t="shared" si="1"/>
        <v>0</v>
      </c>
      <c r="V19" s="234">
        <f t="shared" si="2"/>
        <v>0</v>
      </c>
      <c r="W19" s="234">
        <f>U19*4</f>
        <v>0</v>
      </c>
      <c r="X19" s="271">
        <f t="shared" si="5"/>
        <v>0</v>
      </c>
    </row>
    <row r="20" ht="99.75" customHeight="1">
      <c r="B20" s="420" t="s">
        <v>482</v>
      </c>
      <c r="C20" s="471"/>
      <c r="D20" s="132">
        <v>1.0</v>
      </c>
      <c r="E20" s="132" t="s">
        <v>483</v>
      </c>
      <c r="F20" s="219">
        <v>335.0</v>
      </c>
      <c r="G20" s="472"/>
      <c r="H20" s="473"/>
      <c r="I20" s="474"/>
      <c r="J20" s="475"/>
      <c r="K20" s="476"/>
      <c r="L20" s="477"/>
      <c r="M20" s="478"/>
      <c r="N20" s="479"/>
      <c r="O20" s="480"/>
      <c r="P20" s="481"/>
      <c r="Q20" s="482"/>
      <c r="R20" s="483"/>
      <c r="S20" s="484"/>
      <c r="T20" s="485"/>
      <c r="U20" s="486">
        <f t="shared" si="1"/>
        <v>0</v>
      </c>
      <c r="V20" s="486">
        <f t="shared" si="2"/>
        <v>0</v>
      </c>
      <c r="W20" s="486">
        <f>U20*3.7</f>
        <v>0</v>
      </c>
      <c r="X20" s="487">
        <f t="shared" si="5"/>
        <v>0</v>
      </c>
    </row>
    <row r="21">
      <c r="F21" s="14"/>
      <c r="G21" s="488">
        <f t="shared" ref="G21:X21" si="6">SUM(G7:G20)</f>
        <v>0</v>
      </c>
      <c r="H21" s="488">
        <f t="shared" si="6"/>
        <v>0</v>
      </c>
      <c r="I21" s="488">
        <f t="shared" si="6"/>
        <v>0</v>
      </c>
      <c r="J21" s="488">
        <f t="shared" si="6"/>
        <v>0</v>
      </c>
      <c r="K21" s="488">
        <f t="shared" si="6"/>
        <v>0</v>
      </c>
      <c r="L21" s="488">
        <f t="shared" si="6"/>
        <v>0</v>
      </c>
      <c r="M21" s="488">
        <f t="shared" si="6"/>
        <v>0</v>
      </c>
      <c r="N21" s="488">
        <f t="shared" si="6"/>
        <v>0</v>
      </c>
      <c r="O21" s="488">
        <f t="shared" si="6"/>
        <v>0</v>
      </c>
      <c r="P21" s="488">
        <f t="shared" si="6"/>
        <v>0</v>
      </c>
      <c r="Q21" s="488">
        <f t="shared" si="6"/>
        <v>0</v>
      </c>
      <c r="R21" s="488">
        <f t="shared" si="6"/>
        <v>0</v>
      </c>
      <c r="S21" s="488">
        <f t="shared" si="6"/>
        <v>0</v>
      </c>
      <c r="T21" s="488">
        <f t="shared" si="6"/>
        <v>0</v>
      </c>
      <c r="U21" s="488">
        <f t="shared" si="6"/>
        <v>0</v>
      </c>
      <c r="V21" s="488">
        <f t="shared" si="6"/>
        <v>0</v>
      </c>
      <c r="W21" s="488">
        <f t="shared" si="6"/>
        <v>0</v>
      </c>
      <c r="X21" s="489">
        <f t="shared" si="6"/>
        <v>0</v>
      </c>
    </row>
    <row r="22">
      <c r="F22" s="14"/>
      <c r="J22" s="85"/>
      <c r="X22" s="3"/>
    </row>
    <row r="23" ht="15.75" customHeight="1">
      <c r="B23" s="11"/>
      <c r="C23" s="11"/>
      <c r="D23" s="490" t="s">
        <v>484</v>
      </c>
      <c r="E23" s="10"/>
      <c r="F23" s="491"/>
      <c r="G23" s="33"/>
      <c r="H23" s="33"/>
      <c r="I23" s="33"/>
      <c r="J23" s="216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119"/>
    </row>
    <row r="24" ht="15.75" customHeight="1">
      <c r="B24" s="11"/>
      <c r="C24" s="11"/>
      <c r="D24" s="194"/>
      <c r="E24" s="11"/>
      <c r="F24" s="491"/>
      <c r="G24" s="33"/>
      <c r="H24" s="33"/>
      <c r="I24" s="33"/>
      <c r="J24" s="216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119"/>
    </row>
    <row r="25" ht="99.75" customHeight="1">
      <c r="B25" s="468" t="s">
        <v>136</v>
      </c>
      <c r="C25" s="454"/>
      <c r="D25" s="454">
        <v>10.0</v>
      </c>
      <c r="E25" s="454" t="s">
        <v>485</v>
      </c>
      <c r="F25" s="284">
        <v>110.0</v>
      </c>
      <c r="G25" s="317"/>
      <c r="H25" s="318"/>
      <c r="I25" s="319"/>
      <c r="J25" s="320"/>
      <c r="K25" s="321"/>
      <c r="L25" s="322"/>
      <c r="M25" s="323"/>
      <c r="N25" s="324"/>
      <c r="O25" s="325"/>
      <c r="P25" s="326"/>
      <c r="Q25" s="327"/>
      <c r="R25" s="328"/>
      <c r="S25" s="329"/>
      <c r="T25" s="470"/>
      <c r="U25" s="455">
        <f t="shared" ref="U25:U62" si="7">SUM(G25:T25)</f>
        <v>0</v>
      </c>
      <c r="V25" s="455">
        <f t="shared" ref="V25:V29" si="8">D25*U25</f>
        <v>0</v>
      </c>
      <c r="W25" s="455">
        <f>U25*0.83</f>
        <v>0</v>
      </c>
      <c r="X25" s="456">
        <f t="shared" ref="X25:X26" si="9">F25*U25</f>
        <v>0</v>
      </c>
    </row>
    <row r="26" ht="99.75" customHeight="1">
      <c r="B26" s="248" t="s">
        <v>486</v>
      </c>
      <c r="C26" s="250"/>
      <c r="D26" s="250">
        <v>10.0</v>
      </c>
      <c r="E26" s="250" t="s">
        <v>487</v>
      </c>
      <c r="F26" s="284">
        <v>160.0</v>
      </c>
      <c r="G26" s="492"/>
      <c r="H26" s="493"/>
      <c r="I26" s="494"/>
      <c r="J26" s="495"/>
      <c r="K26" s="496"/>
      <c r="L26" s="497"/>
      <c r="M26" s="498"/>
      <c r="N26" s="499"/>
      <c r="O26" s="500"/>
      <c r="P26" s="501"/>
      <c r="Q26" s="502"/>
      <c r="R26" s="503"/>
      <c r="S26" s="504"/>
      <c r="T26" s="505"/>
      <c r="U26" s="455">
        <f t="shared" si="7"/>
        <v>0</v>
      </c>
      <c r="V26" s="455">
        <f t="shared" si="8"/>
        <v>0</v>
      </c>
      <c r="W26" s="265">
        <f>U26*1.18</f>
        <v>0</v>
      </c>
      <c r="X26" s="456">
        <f t="shared" si="9"/>
        <v>0</v>
      </c>
    </row>
    <row r="27" ht="99.75" customHeight="1">
      <c r="B27" s="269" t="s">
        <v>138</v>
      </c>
      <c r="C27" s="217"/>
      <c r="D27" s="217">
        <v>10.0</v>
      </c>
      <c r="E27" s="217" t="s">
        <v>488</v>
      </c>
      <c r="F27" s="284">
        <v>85.0</v>
      </c>
      <c r="G27" s="285"/>
      <c r="H27" s="286"/>
      <c r="I27" s="287"/>
      <c r="J27" s="288"/>
      <c r="K27" s="289"/>
      <c r="L27" s="290"/>
      <c r="M27" s="291"/>
      <c r="N27" s="292"/>
      <c r="O27" s="293"/>
      <c r="P27" s="294"/>
      <c r="Q27" s="295"/>
      <c r="R27" s="296"/>
      <c r="S27" s="297"/>
      <c r="T27" s="298"/>
      <c r="U27" s="234">
        <f t="shared" si="7"/>
        <v>0</v>
      </c>
      <c r="V27" s="455">
        <f t="shared" si="8"/>
        <v>0</v>
      </c>
      <c r="W27" s="234">
        <f>U27*0.43</f>
        <v>0</v>
      </c>
      <c r="X27" s="271">
        <f t="shared" ref="X27:X62" si="10">U27*F27</f>
        <v>0</v>
      </c>
    </row>
    <row r="28" ht="99.75" customHeight="1">
      <c r="B28" s="269" t="s">
        <v>407</v>
      </c>
      <c r="C28" s="217"/>
      <c r="D28" s="217">
        <v>9.0</v>
      </c>
      <c r="E28" s="217" t="s">
        <v>489</v>
      </c>
      <c r="F28" s="284">
        <v>190.0</v>
      </c>
      <c r="G28" s="285"/>
      <c r="H28" s="286"/>
      <c r="I28" s="287"/>
      <c r="J28" s="288"/>
      <c r="K28" s="289"/>
      <c r="L28" s="290"/>
      <c r="M28" s="291"/>
      <c r="N28" s="292"/>
      <c r="O28" s="293"/>
      <c r="P28" s="294"/>
      <c r="Q28" s="295"/>
      <c r="R28" s="296"/>
      <c r="S28" s="297"/>
      <c r="T28" s="298"/>
      <c r="U28" s="234">
        <f t="shared" si="7"/>
        <v>0</v>
      </c>
      <c r="V28" s="234">
        <f t="shared" si="8"/>
        <v>0</v>
      </c>
      <c r="W28" s="234">
        <f>U28*2.02</f>
        <v>0</v>
      </c>
      <c r="X28" s="271">
        <f t="shared" si="10"/>
        <v>0</v>
      </c>
    </row>
    <row r="29" ht="99.75" customHeight="1">
      <c r="B29" s="269" t="s">
        <v>490</v>
      </c>
      <c r="C29" s="217"/>
      <c r="D29" s="217">
        <v>5.0</v>
      </c>
      <c r="E29" s="217" t="s">
        <v>491</v>
      </c>
      <c r="F29" s="284">
        <v>190.0</v>
      </c>
      <c r="G29" s="285"/>
      <c r="H29" s="286"/>
      <c r="I29" s="287"/>
      <c r="J29" s="288"/>
      <c r="K29" s="289"/>
      <c r="L29" s="290"/>
      <c r="M29" s="291"/>
      <c r="N29" s="292"/>
      <c r="O29" s="293"/>
      <c r="P29" s="294"/>
      <c r="Q29" s="295"/>
      <c r="R29" s="296"/>
      <c r="S29" s="297"/>
      <c r="T29" s="298"/>
      <c r="U29" s="234">
        <f t="shared" si="7"/>
        <v>0</v>
      </c>
      <c r="V29" s="234">
        <f t="shared" si="8"/>
        <v>0</v>
      </c>
      <c r="W29" s="234">
        <f>U29*2.2</f>
        <v>0</v>
      </c>
      <c r="X29" s="271">
        <f t="shared" si="10"/>
        <v>0</v>
      </c>
    </row>
    <row r="30" ht="99.75" customHeight="1">
      <c r="B30" s="269" t="s">
        <v>492</v>
      </c>
      <c r="C30" s="217"/>
      <c r="D30" s="217">
        <v>5.0</v>
      </c>
      <c r="E30" s="217" t="s">
        <v>493</v>
      </c>
      <c r="F30" s="284">
        <v>190.0</v>
      </c>
      <c r="G30" s="285"/>
      <c r="H30" s="286"/>
      <c r="I30" s="287"/>
      <c r="J30" s="288"/>
      <c r="K30" s="289"/>
      <c r="L30" s="290"/>
      <c r="M30" s="291"/>
      <c r="N30" s="292"/>
      <c r="O30" s="293"/>
      <c r="P30" s="294"/>
      <c r="Q30" s="295"/>
      <c r="R30" s="296"/>
      <c r="S30" s="297"/>
      <c r="T30" s="298"/>
      <c r="U30" s="234">
        <f t="shared" si="7"/>
        <v>0</v>
      </c>
      <c r="V30" s="234">
        <f>U30*D30</f>
        <v>0</v>
      </c>
      <c r="W30" s="234">
        <f>U30*1.5</f>
        <v>0</v>
      </c>
      <c r="X30" s="271">
        <f t="shared" si="10"/>
        <v>0</v>
      </c>
    </row>
    <row r="31" ht="99.75" customHeight="1">
      <c r="B31" s="335" t="s">
        <v>494</v>
      </c>
      <c r="C31" s="217"/>
      <c r="D31" s="217">
        <v>10.0</v>
      </c>
      <c r="E31" s="217" t="s">
        <v>495</v>
      </c>
      <c r="F31" s="284">
        <v>225.0</v>
      </c>
      <c r="G31" s="285"/>
      <c r="H31" s="286"/>
      <c r="I31" s="287"/>
      <c r="J31" s="288"/>
      <c r="K31" s="289"/>
      <c r="L31" s="290"/>
      <c r="M31" s="291"/>
      <c r="N31" s="292"/>
      <c r="O31" s="293"/>
      <c r="P31" s="294"/>
      <c r="Q31" s="295"/>
      <c r="R31" s="296"/>
      <c r="S31" s="297"/>
      <c r="T31" s="298"/>
      <c r="U31" s="234">
        <f t="shared" si="7"/>
        <v>0</v>
      </c>
      <c r="V31" s="234">
        <f>D31*U31</f>
        <v>0</v>
      </c>
      <c r="W31" s="234">
        <f>U31*2.14</f>
        <v>0</v>
      </c>
      <c r="X31" s="271">
        <f t="shared" si="10"/>
        <v>0</v>
      </c>
    </row>
    <row r="32" ht="99.75" customHeight="1">
      <c r="B32" s="335" t="s">
        <v>496</v>
      </c>
      <c r="C32" s="217"/>
      <c r="D32" s="217">
        <v>10.0</v>
      </c>
      <c r="E32" s="217" t="s">
        <v>497</v>
      </c>
      <c r="F32" s="284">
        <v>210.0</v>
      </c>
      <c r="G32" s="285"/>
      <c r="H32" s="286"/>
      <c r="I32" s="287"/>
      <c r="J32" s="288"/>
      <c r="K32" s="289"/>
      <c r="L32" s="290"/>
      <c r="M32" s="291"/>
      <c r="N32" s="292"/>
      <c r="O32" s="293"/>
      <c r="P32" s="294"/>
      <c r="Q32" s="295"/>
      <c r="R32" s="296"/>
      <c r="S32" s="297"/>
      <c r="T32" s="298"/>
      <c r="U32" s="234">
        <f t="shared" si="7"/>
        <v>0</v>
      </c>
      <c r="V32" s="234">
        <f t="shared" ref="V32:V33" si="11">U32*D32</f>
        <v>0</v>
      </c>
      <c r="W32" s="234">
        <f>U32*2.24</f>
        <v>0</v>
      </c>
      <c r="X32" s="271">
        <f t="shared" si="10"/>
        <v>0</v>
      </c>
    </row>
    <row r="33" ht="99.75" customHeight="1">
      <c r="B33" s="335" t="s">
        <v>498</v>
      </c>
      <c r="C33" s="217"/>
      <c r="D33" s="217">
        <v>10.0</v>
      </c>
      <c r="E33" s="217" t="s">
        <v>499</v>
      </c>
      <c r="F33" s="284">
        <v>240.0</v>
      </c>
      <c r="G33" s="285"/>
      <c r="H33" s="286"/>
      <c r="I33" s="287"/>
      <c r="J33" s="288"/>
      <c r="K33" s="289"/>
      <c r="L33" s="290"/>
      <c r="M33" s="291"/>
      <c r="N33" s="292"/>
      <c r="O33" s="293"/>
      <c r="P33" s="294"/>
      <c r="Q33" s="295"/>
      <c r="R33" s="296"/>
      <c r="S33" s="297"/>
      <c r="T33" s="298"/>
      <c r="U33" s="234">
        <f t="shared" si="7"/>
        <v>0</v>
      </c>
      <c r="V33" s="234">
        <f t="shared" si="11"/>
        <v>0</v>
      </c>
      <c r="W33" s="234">
        <f>U33*2.34</f>
        <v>0</v>
      </c>
      <c r="X33" s="271">
        <f t="shared" si="10"/>
        <v>0</v>
      </c>
    </row>
    <row r="34" ht="99.75" customHeight="1">
      <c r="A34" s="94"/>
      <c r="B34" s="506" t="s">
        <v>500</v>
      </c>
      <c r="C34" s="507"/>
      <c r="D34" s="508">
        <v>5.0</v>
      </c>
      <c r="E34" s="508" t="s">
        <v>501</v>
      </c>
      <c r="F34" s="284">
        <v>250.0</v>
      </c>
      <c r="G34" s="285"/>
      <c r="H34" s="286"/>
      <c r="I34" s="287"/>
      <c r="J34" s="509"/>
      <c r="K34" s="510"/>
      <c r="L34" s="290"/>
      <c r="M34" s="291"/>
      <c r="N34" s="292"/>
      <c r="O34" s="293"/>
      <c r="P34" s="294"/>
      <c r="Q34" s="511"/>
      <c r="R34" s="512"/>
      <c r="S34" s="513"/>
      <c r="T34" s="334"/>
      <c r="U34" s="507">
        <f t="shared" si="7"/>
        <v>0</v>
      </c>
      <c r="V34" s="507">
        <f t="shared" ref="V34:V35" si="12">D34*U34</f>
        <v>0</v>
      </c>
      <c r="W34" s="507">
        <f>U34*2.29</f>
        <v>0</v>
      </c>
      <c r="X34" s="514">
        <f t="shared" si="10"/>
        <v>0</v>
      </c>
      <c r="Y34" s="94"/>
      <c r="Z34" s="94"/>
    </row>
    <row r="35" ht="99.75" customHeight="1">
      <c r="B35" s="335" t="s">
        <v>502</v>
      </c>
      <c r="C35" s="217"/>
      <c r="D35" s="217">
        <v>5.0</v>
      </c>
      <c r="E35" s="217" t="s">
        <v>503</v>
      </c>
      <c r="F35" s="284">
        <v>210.0</v>
      </c>
      <c r="G35" s="285"/>
      <c r="H35" s="286"/>
      <c r="I35" s="287"/>
      <c r="J35" s="288"/>
      <c r="K35" s="289"/>
      <c r="L35" s="290"/>
      <c r="M35" s="291"/>
      <c r="N35" s="292"/>
      <c r="O35" s="293"/>
      <c r="P35" s="294"/>
      <c r="Q35" s="295"/>
      <c r="R35" s="296"/>
      <c r="S35" s="297"/>
      <c r="T35" s="298"/>
      <c r="U35" s="234">
        <f t="shared" si="7"/>
        <v>0</v>
      </c>
      <c r="V35" s="234">
        <f t="shared" si="12"/>
        <v>0</v>
      </c>
      <c r="W35" s="234">
        <f>U35*2.24</f>
        <v>0</v>
      </c>
      <c r="X35" s="271">
        <f t="shared" si="10"/>
        <v>0</v>
      </c>
    </row>
    <row r="36" ht="99.75" customHeight="1">
      <c r="B36" s="335" t="s">
        <v>504</v>
      </c>
      <c r="C36" s="217"/>
      <c r="D36" s="217">
        <v>5.0</v>
      </c>
      <c r="E36" s="217" t="s">
        <v>505</v>
      </c>
      <c r="F36" s="284">
        <v>240.0</v>
      </c>
      <c r="G36" s="285"/>
      <c r="H36" s="286"/>
      <c r="I36" s="287"/>
      <c r="J36" s="288"/>
      <c r="K36" s="289"/>
      <c r="L36" s="290"/>
      <c r="M36" s="291"/>
      <c r="N36" s="292"/>
      <c r="O36" s="293"/>
      <c r="P36" s="294"/>
      <c r="Q36" s="295"/>
      <c r="R36" s="296"/>
      <c r="S36" s="297"/>
      <c r="T36" s="298"/>
      <c r="U36" s="234">
        <f t="shared" si="7"/>
        <v>0</v>
      </c>
      <c r="V36" s="234">
        <f t="shared" ref="V36:V37" si="13">U36*D36</f>
        <v>0</v>
      </c>
      <c r="W36" s="234">
        <f>U36*2.55</f>
        <v>0</v>
      </c>
      <c r="X36" s="271">
        <f t="shared" si="10"/>
        <v>0</v>
      </c>
    </row>
    <row r="37" ht="99.75" customHeight="1">
      <c r="B37" s="335" t="s">
        <v>506</v>
      </c>
      <c r="C37" s="217"/>
      <c r="D37" s="217">
        <v>10.0</v>
      </c>
      <c r="E37" s="217" t="s">
        <v>507</v>
      </c>
      <c r="F37" s="284">
        <v>290.0</v>
      </c>
      <c r="G37" s="285"/>
      <c r="H37" s="286"/>
      <c r="I37" s="287"/>
      <c r="J37" s="288"/>
      <c r="K37" s="289"/>
      <c r="L37" s="290"/>
      <c r="M37" s="291"/>
      <c r="N37" s="292"/>
      <c r="O37" s="293"/>
      <c r="P37" s="294"/>
      <c r="Q37" s="295"/>
      <c r="R37" s="296"/>
      <c r="S37" s="297"/>
      <c r="T37" s="298"/>
      <c r="U37" s="234">
        <f t="shared" si="7"/>
        <v>0</v>
      </c>
      <c r="V37" s="234">
        <f t="shared" si="13"/>
        <v>0</v>
      </c>
      <c r="W37" s="234">
        <f>U37*2.95</f>
        <v>0</v>
      </c>
      <c r="X37" s="271">
        <f t="shared" si="10"/>
        <v>0</v>
      </c>
    </row>
    <row r="38" ht="99.75" customHeight="1">
      <c r="B38" s="335" t="s">
        <v>508</v>
      </c>
      <c r="C38" s="217"/>
      <c r="D38" s="217">
        <v>5.0</v>
      </c>
      <c r="E38" s="217" t="s">
        <v>509</v>
      </c>
      <c r="F38" s="284">
        <v>260.0</v>
      </c>
      <c r="G38" s="285"/>
      <c r="H38" s="286"/>
      <c r="I38" s="287"/>
      <c r="J38" s="288"/>
      <c r="K38" s="289"/>
      <c r="L38" s="290"/>
      <c r="M38" s="291"/>
      <c r="N38" s="292"/>
      <c r="O38" s="293"/>
      <c r="P38" s="294"/>
      <c r="Q38" s="295"/>
      <c r="R38" s="296"/>
      <c r="S38" s="297"/>
      <c r="T38" s="298"/>
      <c r="U38" s="234">
        <f t="shared" si="7"/>
        <v>0</v>
      </c>
      <c r="V38" s="234">
        <f t="shared" ref="V38:V46" si="14">D38*U38</f>
        <v>0</v>
      </c>
      <c r="W38" s="234">
        <f>U38*1.92</f>
        <v>0</v>
      </c>
      <c r="X38" s="271">
        <f t="shared" si="10"/>
        <v>0</v>
      </c>
    </row>
    <row r="39" ht="99.75" customHeight="1">
      <c r="B39" s="335" t="s">
        <v>510</v>
      </c>
      <c r="C39" s="217"/>
      <c r="D39" s="217">
        <v>5.0</v>
      </c>
      <c r="E39" s="217" t="s">
        <v>511</v>
      </c>
      <c r="F39" s="284">
        <v>260.0</v>
      </c>
      <c r="G39" s="285"/>
      <c r="H39" s="286"/>
      <c r="I39" s="287"/>
      <c r="J39" s="288"/>
      <c r="K39" s="289"/>
      <c r="L39" s="290"/>
      <c r="M39" s="291"/>
      <c r="N39" s="292"/>
      <c r="O39" s="293"/>
      <c r="P39" s="294"/>
      <c r="Q39" s="295"/>
      <c r="R39" s="296"/>
      <c r="S39" s="297"/>
      <c r="T39" s="298"/>
      <c r="U39" s="234">
        <f t="shared" si="7"/>
        <v>0</v>
      </c>
      <c r="V39" s="234">
        <f t="shared" si="14"/>
        <v>0</v>
      </c>
      <c r="W39" s="234">
        <f>U39*1.9</f>
        <v>0</v>
      </c>
      <c r="X39" s="271">
        <f t="shared" si="10"/>
        <v>0</v>
      </c>
    </row>
    <row r="40" ht="99.75" customHeight="1">
      <c r="B40" s="335" t="s">
        <v>512</v>
      </c>
      <c r="C40" s="217"/>
      <c r="D40" s="217">
        <v>5.0</v>
      </c>
      <c r="E40" s="217" t="s">
        <v>513</v>
      </c>
      <c r="F40" s="284">
        <v>425.0</v>
      </c>
      <c r="G40" s="285"/>
      <c r="H40" s="286"/>
      <c r="I40" s="287"/>
      <c r="J40" s="288"/>
      <c r="K40" s="289"/>
      <c r="L40" s="290"/>
      <c r="M40" s="291"/>
      <c r="N40" s="292"/>
      <c r="O40" s="293"/>
      <c r="P40" s="294"/>
      <c r="Q40" s="295"/>
      <c r="R40" s="296"/>
      <c r="S40" s="297"/>
      <c r="T40" s="298"/>
      <c r="U40" s="234">
        <f t="shared" si="7"/>
        <v>0</v>
      </c>
      <c r="V40" s="234">
        <f t="shared" si="14"/>
        <v>0</v>
      </c>
      <c r="W40" s="234">
        <f>U40*1.7</f>
        <v>0</v>
      </c>
      <c r="X40" s="271">
        <f t="shared" si="10"/>
        <v>0</v>
      </c>
    </row>
    <row r="41" ht="99.75" customHeight="1">
      <c r="B41" s="335" t="s">
        <v>514</v>
      </c>
      <c r="C41" s="217"/>
      <c r="D41" s="217">
        <v>5.0</v>
      </c>
      <c r="E41" s="217" t="s">
        <v>515</v>
      </c>
      <c r="F41" s="284">
        <v>265.0</v>
      </c>
      <c r="G41" s="285"/>
      <c r="H41" s="286"/>
      <c r="I41" s="287"/>
      <c r="J41" s="288"/>
      <c r="K41" s="289"/>
      <c r="L41" s="290"/>
      <c r="M41" s="291"/>
      <c r="N41" s="292"/>
      <c r="O41" s="293"/>
      <c r="P41" s="294"/>
      <c r="Q41" s="295"/>
      <c r="R41" s="296"/>
      <c r="S41" s="297"/>
      <c r="T41" s="298"/>
      <c r="U41" s="234">
        <f t="shared" si="7"/>
        <v>0</v>
      </c>
      <c r="V41" s="234">
        <f t="shared" si="14"/>
        <v>0</v>
      </c>
      <c r="W41" s="234">
        <f>U41*1.5</f>
        <v>0</v>
      </c>
      <c r="X41" s="271">
        <f t="shared" si="10"/>
        <v>0</v>
      </c>
    </row>
    <row r="42" ht="99.75" customHeight="1">
      <c r="B42" s="335" t="s">
        <v>516</v>
      </c>
      <c r="C42" s="217"/>
      <c r="D42" s="217">
        <v>5.0</v>
      </c>
      <c r="E42" s="217" t="s">
        <v>517</v>
      </c>
      <c r="F42" s="284">
        <v>395.0</v>
      </c>
      <c r="G42" s="285"/>
      <c r="H42" s="286"/>
      <c r="I42" s="287"/>
      <c r="J42" s="288"/>
      <c r="K42" s="289"/>
      <c r="L42" s="290"/>
      <c r="M42" s="291"/>
      <c r="N42" s="292"/>
      <c r="O42" s="293"/>
      <c r="P42" s="294"/>
      <c r="Q42" s="295"/>
      <c r="R42" s="296"/>
      <c r="S42" s="297"/>
      <c r="T42" s="298"/>
      <c r="U42" s="234">
        <f t="shared" si="7"/>
        <v>0</v>
      </c>
      <c r="V42" s="234">
        <f t="shared" si="14"/>
        <v>0</v>
      </c>
      <c r="W42" s="234">
        <f>U42*3.95</f>
        <v>0</v>
      </c>
      <c r="X42" s="271">
        <f t="shared" si="10"/>
        <v>0</v>
      </c>
    </row>
    <row r="43" ht="99.75" customHeight="1">
      <c r="B43" s="269" t="s">
        <v>156</v>
      </c>
      <c r="C43" s="217"/>
      <c r="D43" s="217">
        <v>3.0</v>
      </c>
      <c r="E43" s="217" t="s">
        <v>518</v>
      </c>
      <c r="F43" s="284">
        <v>310.0</v>
      </c>
      <c r="G43" s="285"/>
      <c r="H43" s="286"/>
      <c r="I43" s="287"/>
      <c r="J43" s="288"/>
      <c r="K43" s="289"/>
      <c r="L43" s="290"/>
      <c r="M43" s="291"/>
      <c r="N43" s="292"/>
      <c r="O43" s="293"/>
      <c r="P43" s="294"/>
      <c r="Q43" s="295"/>
      <c r="R43" s="296"/>
      <c r="S43" s="297"/>
      <c r="T43" s="298"/>
      <c r="U43" s="234">
        <f t="shared" si="7"/>
        <v>0</v>
      </c>
      <c r="V43" s="234">
        <f t="shared" si="14"/>
        <v>0</v>
      </c>
      <c r="W43" s="234">
        <f>U43*2.4</f>
        <v>0</v>
      </c>
      <c r="X43" s="271">
        <f t="shared" si="10"/>
        <v>0</v>
      </c>
    </row>
    <row r="44" ht="99.75" customHeight="1">
      <c r="B44" s="269" t="s">
        <v>158</v>
      </c>
      <c r="C44" s="217"/>
      <c r="D44" s="217">
        <v>3.0</v>
      </c>
      <c r="E44" s="217" t="s">
        <v>519</v>
      </c>
      <c r="F44" s="284">
        <v>405.0</v>
      </c>
      <c r="G44" s="285"/>
      <c r="H44" s="286"/>
      <c r="I44" s="287"/>
      <c r="J44" s="288"/>
      <c r="K44" s="289"/>
      <c r="L44" s="290"/>
      <c r="M44" s="291"/>
      <c r="N44" s="292"/>
      <c r="O44" s="293"/>
      <c r="P44" s="294"/>
      <c r="Q44" s="295"/>
      <c r="R44" s="296"/>
      <c r="S44" s="297"/>
      <c r="T44" s="298"/>
      <c r="U44" s="234">
        <f t="shared" si="7"/>
        <v>0</v>
      </c>
      <c r="V44" s="234">
        <f t="shared" si="14"/>
        <v>0</v>
      </c>
      <c r="W44" s="234">
        <f>U44*3.94</f>
        <v>0</v>
      </c>
      <c r="X44" s="271">
        <f t="shared" si="10"/>
        <v>0</v>
      </c>
    </row>
    <row r="45" ht="99.75" customHeight="1">
      <c r="B45" s="269" t="s">
        <v>160</v>
      </c>
      <c r="C45" s="272"/>
      <c r="D45" s="217">
        <v>3.0</v>
      </c>
      <c r="E45" s="217" t="s">
        <v>520</v>
      </c>
      <c r="F45" s="284">
        <v>390.0</v>
      </c>
      <c r="G45" s="285"/>
      <c r="H45" s="286"/>
      <c r="I45" s="287"/>
      <c r="J45" s="288"/>
      <c r="K45" s="289"/>
      <c r="L45" s="290"/>
      <c r="M45" s="291"/>
      <c r="N45" s="292"/>
      <c r="O45" s="293"/>
      <c r="P45" s="294"/>
      <c r="Q45" s="295"/>
      <c r="R45" s="296"/>
      <c r="S45" s="297"/>
      <c r="T45" s="298"/>
      <c r="U45" s="234">
        <f t="shared" si="7"/>
        <v>0</v>
      </c>
      <c r="V45" s="234">
        <f t="shared" si="14"/>
        <v>0</v>
      </c>
      <c r="W45" s="234">
        <f>U45*4.6</f>
        <v>0</v>
      </c>
      <c r="X45" s="271">
        <f t="shared" si="10"/>
        <v>0</v>
      </c>
    </row>
    <row r="46" ht="99.75" customHeight="1">
      <c r="B46" s="269" t="s">
        <v>521</v>
      </c>
      <c r="C46" s="272"/>
      <c r="D46" s="217">
        <v>5.0</v>
      </c>
      <c r="E46" s="217" t="s">
        <v>522</v>
      </c>
      <c r="F46" s="284">
        <v>240.0</v>
      </c>
      <c r="G46" s="285"/>
      <c r="H46" s="286"/>
      <c r="I46" s="287"/>
      <c r="J46" s="288"/>
      <c r="K46" s="289"/>
      <c r="L46" s="290"/>
      <c r="M46" s="291"/>
      <c r="N46" s="292"/>
      <c r="O46" s="293"/>
      <c r="P46" s="294"/>
      <c r="Q46" s="295"/>
      <c r="R46" s="296"/>
      <c r="S46" s="297"/>
      <c r="T46" s="298"/>
      <c r="U46" s="234">
        <f t="shared" si="7"/>
        <v>0</v>
      </c>
      <c r="V46" s="234">
        <f t="shared" si="14"/>
        <v>0</v>
      </c>
      <c r="W46" s="234">
        <f>U46*2.55</f>
        <v>0</v>
      </c>
      <c r="X46" s="271">
        <f t="shared" si="10"/>
        <v>0</v>
      </c>
    </row>
    <row r="47" ht="99.75" customHeight="1">
      <c r="B47" s="269" t="s">
        <v>441</v>
      </c>
      <c r="C47" s="272"/>
      <c r="D47" s="217">
        <v>5.0</v>
      </c>
      <c r="E47" s="217" t="s">
        <v>523</v>
      </c>
      <c r="F47" s="284">
        <v>270.0</v>
      </c>
      <c r="G47" s="285"/>
      <c r="H47" s="286"/>
      <c r="I47" s="287"/>
      <c r="J47" s="288"/>
      <c r="K47" s="289"/>
      <c r="L47" s="290"/>
      <c r="M47" s="291"/>
      <c r="N47" s="292"/>
      <c r="O47" s="293"/>
      <c r="P47" s="294"/>
      <c r="Q47" s="295"/>
      <c r="R47" s="296"/>
      <c r="S47" s="297"/>
      <c r="T47" s="298"/>
      <c r="U47" s="234">
        <f t="shared" si="7"/>
        <v>0</v>
      </c>
      <c r="V47" s="234">
        <f>U47*D47</f>
        <v>0</v>
      </c>
      <c r="W47" s="234">
        <f>U47*3.66</f>
        <v>0</v>
      </c>
      <c r="X47" s="271">
        <f t="shared" si="10"/>
        <v>0</v>
      </c>
    </row>
    <row r="48" ht="99.75" customHeight="1">
      <c r="B48" s="269" t="s">
        <v>524</v>
      </c>
      <c r="C48" s="272"/>
      <c r="D48" s="217">
        <v>4.0</v>
      </c>
      <c r="E48" s="217" t="s">
        <v>525</v>
      </c>
      <c r="F48" s="284">
        <v>270.0</v>
      </c>
      <c r="G48" s="285"/>
      <c r="H48" s="286"/>
      <c r="I48" s="287"/>
      <c r="J48" s="288"/>
      <c r="K48" s="289"/>
      <c r="L48" s="290"/>
      <c r="M48" s="291"/>
      <c r="N48" s="292"/>
      <c r="O48" s="293"/>
      <c r="P48" s="294"/>
      <c r="Q48" s="295"/>
      <c r="R48" s="296"/>
      <c r="S48" s="297"/>
      <c r="T48" s="298"/>
      <c r="U48" s="234">
        <f t="shared" si="7"/>
        <v>0</v>
      </c>
      <c r="V48" s="234">
        <f t="shared" ref="V48:V62" si="15">D48*U48</f>
        <v>0</v>
      </c>
      <c r="W48" s="234">
        <f>U48*3.7</f>
        <v>0</v>
      </c>
      <c r="X48" s="271">
        <f t="shared" si="10"/>
        <v>0</v>
      </c>
    </row>
    <row r="49" ht="99.75" customHeight="1">
      <c r="B49" s="269" t="s">
        <v>526</v>
      </c>
      <c r="C49" s="217"/>
      <c r="D49" s="217">
        <v>5.0</v>
      </c>
      <c r="E49" s="217" t="s">
        <v>527</v>
      </c>
      <c r="F49" s="284">
        <v>320.0</v>
      </c>
      <c r="G49" s="285"/>
      <c r="H49" s="286"/>
      <c r="I49" s="287"/>
      <c r="J49" s="288"/>
      <c r="K49" s="289"/>
      <c r="L49" s="290"/>
      <c r="M49" s="291"/>
      <c r="N49" s="292"/>
      <c r="O49" s="293"/>
      <c r="P49" s="294"/>
      <c r="Q49" s="295"/>
      <c r="R49" s="296"/>
      <c r="S49" s="297"/>
      <c r="T49" s="298"/>
      <c r="U49" s="234">
        <f t="shared" si="7"/>
        <v>0</v>
      </c>
      <c r="V49" s="234">
        <f t="shared" si="15"/>
        <v>0</v>
      </c>
      <c r="W49" s="234">
        <f>U49*2.62</f>
        <v>0</v>
      </c>
      <c r="X49" s="271">
        <f t="shared" si="10"/>
        <v>0</v>
      </c>
    </row>
    <row r="50" ht="99.75" customHeight="1">
      <c r="B50" s="269" t="s">
        <v>528</v>
      </c>
      <c r="C50" s="217"/>
      <c r="D50" s="217">
        <v>5.0</v>
      </c>
      <c r="E50" s="217" t="s">
        <v>529</v>
      </c>
      <c r="F50" s="284">
        <v>390.0</v>
      </c>
      <c r="G50" s="285"/>
      <c r="H50" s="286"/>
      <c r="I50" s="287"/>
      <c r="J50" s="288"/>
      <c r="K50" s="289"/>
      <c r="L50" s="290"/>
      <c r="M50" s="291"/>
      <c r="N50" s="292"/>
      <c r="O50" s="293"/>
      <c r="P50" s="294"/>
      <c r="Q50" s="295"/>
      <c r="R50" s="296"/>
      <c r="S50" s="297"/>
      <c r="T50" s="298"/>
      <c r="U50" s="234">
        <f t="shared" si="7"/>
        <v>0</v>
      </c>
      <c r="V50" s="234">
        <f t="shared" si="15"/>
        <v>0</v>
      </c>
      <c r="W50" s="234">
        <f>U50*2.1</f>
        <v>0</v>
      </c>
      <c r="X50" s="271">
        <f t="shared" si="10"/>
        <v>0</v>
      </c>
    </row>
    <row r="51" ht="99.75" customHeight="1">
      <c r="B51" s="269" t="s">
        <v>530</v>
      </c>
      <c r="C51" s="217"/>
      <c r="D51" s="217">
        <v>5.0</v>
      </c>
      <c r="E51" s="217" t="s">
        <v>531</v>
      </c>
      <c r="F51" s="284">
        <v>270.0</v>
      </c>
      <c r="G51" s="285"/>
      <c r="H51" s="286"/>
      <c r="I51" s="287"/>
      <c r="J51" s="288"/>
      <c r="K51" s="289"/>
      <c r="L51" s="290"/>
      <c r="M51" s="291"/>
      <c r="N51" s="292"/>
      <c r="O51" s="293"/>
      <c r="P51" s="294"/>
      <c r="Q51" s="295"/>
      <c r="R51" s="296"/>
      <c r="S51" s="297"/>
      <c r="T51" s="298"/>
      <c r="U51" s="234">
        <f t="shared" si="7"/>
        <v>0</v>
      </c>
      <c r="V51" s="234">
        <f t="shared" si="15"/>
        <v>0</v>
      </c>
      <c r="W51" s="234">
        <f>U51*2.02</f>
        <v>0</v>
      </c>
      <c r="X51" s="271">
        <f t="shared" si="10"/>
        <v>0</v>
      </c>
    </row>
    <row r="52" ht="99.75" customHeight="1">
      <c r="B52" s="335" t="s">
        <v>532</v>
      </c>
      <c r="C52" s="217"/>
      <c r="D52" s="217">
        <v>5.0</v>
      </c>
      <c r="E52" s="217" t="s">
        <v>533</v>
      </c>
      <c r="F52" s="284">
        <v>255.0</v>
      </c>
      <c r="G52" s="285"/>
      <c r="H52" s="286"/>
      <c r="I52" s="287"/>
      <c r="J52" s="288"/>
      <c r="K52" s="289"/>
      <c r="L52" s="290"/>
      <c r="M52" s="291"/>
      <c r="N52" s="292"/>
      <c r="O52" s="293"/>
      <c r="P52" s="294"/>
      <c r="Q52" s="295"/>
      <c r="R52" s="296"/>
      <c r="S52" s="297"/>
      <c r="T52" s="298"/>
      <c r="U52" s="234">
        <f t="shared" si="7"/>
        <v>0</v>
      </c>
      <c r="V52" s="234">
        <f t="shared" si="15"/>
        <v>0</v>
      </c>
      <c r="W52" s="234">
        <f>U52*2.6</f>
        <v>0</v>
      </c>
      <c r="X52" s="271">
        <f t="shared" si="10"/>
        <v>0</v>
      </c>
    </row>
    <row r="53" ht="99.75" customHeight="1">
      <c r="B53" s="335" t="s">
        <v>534</v>
      </c>
      <c r="C53" s="217"/>
      <c r="D53" s="217">
        <v>5.0</v>
      </c>
      <c r="E53" s="217" t="s">
        <v>535</v>
      </c>
      <c r="F53" s="284">
        <v>275.0</v>
      </c>
      <c r="G53" s="285"/>
      <c r="H53" s="286"/>
      <c r="I53" s="287"/>
      <c r="J53" s="288"/>
      <c r="K53" s="289"/>
      <c r="L53" s="290"/>
      <c r="M53" s="291"/>
      <c r="N53" s="292"/>
      <c r="O53" s="293"/>
      <c r="P53" s="294"/>
      <c r="Q53" s="295"/>
      <c r="R53" s="296"/>
      <c r="S53" s="297"/>
      <c r="T53" s="298"/>
      <c r="U53" s="234">
        <f t="shared" si="7"/>
        <v>0</v>
      </c>
      <c r="V53" s="234">
        <f t="shared" si="15"/>
        <v>0</v>
      </c>
      <c r="W53" s="234">
        <f>U53*3.5</f>
        <v>0</v>
      </c>
      <c r="X53" s="271">
        <f t="shared" si="10"/>
        <v>0</v>
      </c>
    </row>
    <row r="54" ht="99.75" customHeight="1">
      <c r="B54" s="335" t="s">
        <v>536</v>
      </c>
      <c r="C54" s="217"/>
      <c r="D54" s="217">
        <v>5.0</v>
      </c>
      <c r="E54" s="217" t="s">
        <v>537</v>
      </c>
      <c r="F54" s="284">
        <v>240.0</v>
      </c>
      <c r="G54" s="285"/>
      <c r="H54" s="286"/>
      <c r="I54" s="287"/>
      <c r="J54" s="288"/>
      <c r="K54" s="289"/>
      <c r="L54" s="290"/>
      <c r="M54" s="291"/>
      <c r="N54" s="292"/>
      <c r="O54" s="293"/>
      <c r="P54" s="294"/>
      <c r="Q54" s="295"/>
      <c r="R54" s="296"/>
      <c r="S54" s="297"/>
      <c r="T54" s="298"/>
      <c r="U54" s="234">
        <f t="shared" si="7"/>
        <v>0</v>
      </c>
      <c r="V54" s="234">
        <f t="shared" si="15"/>
        <v>0</v>
      </c>
      <c r="W54" s="234">
        <f>U54*3</f>
        <v>0</v>
      </c>
      <c r="X54" s="271">
        <f t="shared" si="10"/>
        <v>0</v>
      </c>
    </row>
    <row r="55" ht="99.75" customHeight="1">
      <c r="B55" s="335" t="s">
        <v>538</v>
      </c>
      <c r="C55" s="217"/>
      <c r="D55" s="217">
        <v>3.0</v>
      </c>
      <c r="E55" s="217" t="s">
        <v>539</v>
      </c>
      <c r="F55" s="284">
        <v>225.0</v>
      </c>
      <c r="G55" s="285"/>
      <c r="H55" s="286"/>
      <c r="I55" s="287"/>
      <c r="J55" s="288"/>
      <c r="K55" s="289"/>
      <c r="L55" s="290"/>
      <c r="M55" s="291"/>
      <c r="N55" s="292"/>
      <c r="O55" s="293"/>
      <c r="P55" s="294"/>
      <c r="Q55" s="295"/>
      <c r="R55" s="296"/>
      <c r="S55" s="297"/>
      <c r="T55" s="298"/>
      <c r="U55" s="234">
        <f t="shared" si="7"/>
        <v>0</v>
      </c>
      <c r="V55" s="234">
        <f t="shared" si="15"/>
        <v>0</v>
      </c>
      <c r="W55" s="234">
        <f>U55*2.44</f>
        <v>0</v>
      </c>
      <c r="X55" s="271">
        <f t="shared" si="10"/>
        <v>0</v>
      </c>
    </row>
    <row r="56" ht="99.75" customHeight="1">
      <c r="B56" s="335" t="s">
        <v>540</v>
      </c>
      <c r="C56" s="217"/>
      <c r="D56" s="217">
        <v>3.0</v>
      </c>
      <c r="E56" s="217" t="s">
        <v>541</v>
      </c>
      <c r="F56" s="284">
        <v>250.0</v>
      </c>
      <c r="G56" s="285"/>
      <c r="H56" s="286"/>
      <c r="I56" s="287"/>
      <c r="J56" s="288"/>
      <c r="K56" s="289"/>
      <c r="L56" s="290"/>
      <c r="M56" s="291"/>
      <c r="N56" s="292"/>
      <c r="O56" s="293"/>
      <c r="P56" s="294"/>
      <c r="Q56" s="295"/>
      <c r="R56" s="296"/>
      <c r="S56" s="297"/>
      <c r="T56" s="298"/>
      <c r="U56" s="234">
        <f t="shared" si="7"/>
        <v>0</v>
      </c>
      <c r="V56" s="234">
        <f t="shared" si="15"/>
        <v>0</v>
      </c>
      <c r="W56" s="234">
        <f>U56*3.9</f>
        <v>0</v>
      </c>
      <c r="X56" s="271">
        <f t="shared" si="10"/>
        <v>0</v>
      </c>
    </row>
    <row r="57" ht="99.75" customHeight="1">
      <c r="B57" s="335" t="s">
        <v>542</v>
      </c>
      <c r="C57" s="217"/>
      <c r="D57" s="217">
        <v>2.0</v>
      </c>
      <c r="E57" s="217" t="s">
        <v>543</v>
      </c>
      <c r="F57" s="284">
        <v>395.0</v>
      </c>
      <c r="G57" s="285"/>
      <c r="H57" s="286"/>
      <c r="I57" s="287"/>
      <c r="J57" s="288"/>
      <c r="K57" s="289"/>
      <c r="L57" s="290"/>
      <c r="M57" s="291"/>
      <c r="N57" s="292"/>
      <c r="O57" s="293"/>
      <c r="P57" s="294"/>
      <c r="Q57" s="295"/>
      <c r="R57" s="296"/>
      <c r="S57" s="297"/>
      <c r="T57" s="298"/>
      <c r="U57" s="234">
        <f t="shared" si="7"/>
        <v>0</v>
      </c>
      <c r="V57" s="234">
        <f t="shared" si="15"/>
        <v>0</v>
      </c>
      <c r="W57" s="234">
        <f>U57*3.72</f>
        <v>0</v>
      </c>
      <c r="X57" s="271">
        <f t="shared" si="10"/>
        <v>0</v>
      </c>
    </row>
    <row r="58" ht="99.75" customHeight="1">
      <c r="B58" s="269" t="s">
        <v>544</v>
      </c>
      <c r="C58" s="217"/>
      <c r="D58" s="217">
        <v>2.0</v>
      </c>
      <c r="E58" s="217" t="s">
        <v>545</v>
      </c>
      <c r="F58" s="158">
        <v>169.0</v>
      </c>
      <c r="G58" s="285"/>
      <c r="H58" s="286"/>
      <c r="I58" s="287"/>
      <c r="J58" s="288"/>
      <c r="K58" s="289"/>
      <c r="L58" s="290"/>
      <c r="M58" s="291"/>
      <c r="N58" s="292"/>
      <c r="O58" s="293"/>
      <c r="P58" s="294"/>
      <c r="Q58" s="295"/>
      <c r="R58" s="296"/>
      <c r="S58" s="297"/>
      <c r="T58" s="298"/>
      <c r="U58" s="234">
        <f t="shared" si="7"/>
        <v>0</v>
      </c>
      <c r="V58" s="234">
        <f t="shared" si="15"/>
        <v>0</v>
      </c>
      <c r="W58" s="234">
        <f>U58*2.73</f>
        <v>0</v>
      </c>
      <c r="X58" s="271">
        <f t="shared" si="10"/>
        <v>0</v>
      </c>
    </row>
    <row r="59" ht="99.75" customHeight="1">
      <c r="B59" s="269" t="s">
        <v>546</v>
      </c>
      <c r="C59" s="217"/>
      <c r="D59" s="217">
        <v>2.0</v>
      </c>
      <c r="E59" s="217" t="s">
        <v>547</v>
      </c>
      <c r="F59" s="158">
        <v>147.0</v>
      </c>
      <c r="G59" s="285"/>
      <c r="H59" s="286"/>
      <c r="I59" s="287"/>
      <c r="J59" s="288"/>
      <c r="K59" s="289"/>
      <c r="L59" s="290"/>
      <c r="M59" s="291"/>
      <c r="N59" s="292"/>
      <c r="O59" s="293"/>
      <c r="P59" s="294"/>
      <c r="Q59" s="295"/>
      <c r="R59" s="296"/>
      <c r="S59" s="297"/>
      <c r="T59" s="298"/>
      <c r="U59" s="234">
        <f t="shared" si="7"/>
        <v>0</v>
      </c>
      <c r="V59" s="234">
        <f t="shared" si="15"/>
        <v>0</v>
      </c>
      <c r="W59" s="234">
        <f>U59*2.8</f>
        <v>0</v>
      </c>
      <c r="X59" s="271">
        <f t="shared" si="10"/>
        <v>0</v>
      </c>
    </row>
    <row r="60" ht="99.75" customHeight="1">
      <c r="B60" s="269" t="s">
        <v>548</v>
      </c>
      <c r="C60" s="272"/>
      <c r="D60" s="217">
        <v>2.0</v>
      </c>
      <c r="E60" s="217" t="s">
        <v>549</v>
      </c>
      <c r="F60" s="158">
        <v>137.0</v>
      </c>
      <c r="G60" s="285"/>
      <c r="H60" s="286"/>
      <c r="I60" s="287"/>
      <c r="J60" s="288"/>
      <c r="K60" s="289"/>
      <c r="L60" s="290"/>
      <c r="M60" s="291"/>
      <c r="N60" s="292"/>
      <c r="O60" s="293"/>
      <c r="P60" s="294"/>
      <c r="Q60" s="295"/>
      <c r="R60" s="296"/>
      <c r="S60" s="297"/>
      <c r="T60" s="298"/>
      <c r="U60" s="234">
        <f t="shared" si="7"/>
        <v>0</v>
      </c>
      <c r="V60" s="234">
        <f t="shared" si="15"/>
        <v>0</v>
      </c>
      <c r="W60" s="234">
        <f>U60*3.12</f>
        <v>0</v>
      </c>
      <c r="X60" s="271">
        <f t="shared" si="10"/>
        <v>0</v>
      </c>
    </row>
    <row r="61" ht="99.75" customHeight="1">
      <c r="B61" s="269" t="s">
        <v>550</v>
      </c>
      <c r="C61" s="272"/>
      <c r="D61" s="217">
        <v>2.0</v>
      </c>
      <c r="E61" s="217" t="s">
        <v>551</v>
      </c>
      <c r="F61" s="158">
        <v>156.0</v>
      </c>
      <c r="G61" s="285"/>
      <c r="H61" s="286"/>
      <c r="I61" s="287"/>
      <c r="J61" s="288"/>
      <c r="K61" s="289"/>
      <c r="L61" s="290"/>
      <c r="M61" s="291"/>
      <c r="N61" s="292"/>
      <c r="O61" s="293"/>
      <c r="P61" s="294"/>
      <c r="Q61" s="295"/>
      <c r="R61" s="296"/>
      <c r="S61" s="297"/>
      <c r="T61" s="298"/>
      <c r="U61" s="234">
        <f t="shared" si="7"/>
        <v>0</v>
      </c>
      <c r="V61" s="234">
        <f t="shared" si="15"/>
        <v>0</v>
      </c>
      <c r="W61" s="234">
        <f>U61*2.11</f>
        <v>0</v>
      </c>
      <c r="X61" s="271">
        <f t="shared" si="10"/>
        <v>0</v>
      </c>
    </row>
    <row r="62" ht="99.75" customHeight="1">
      <c r="B62" s="420" t="s">
        <v>552</v>
      </c>
      <c r="C62" s="272"/>
      <c r="D62" s="132">
        <v>2.0</v>
      </c>
      <c r="E62" s="132" t="s">
        <v>553</v>
      </c>
      <c r="F62" s="158">
        <v>247.0</v>
      </c>
      <c r="G62" s="472"/>
      <c r="H62" s="473"/>
      <c r="I62" s="474"/>
      <c r="J62" s="475"/>
      <c r="K62" s="476"/>
      <c r="L62" s="477"/>
      <c r="M62" s="478"/>
      <c r="N62" s="479"/>
      <c r="O62" s="480"/>
      <c r="P62" s="481"/>
      <c r="Q62" s="482"/>
      <c r="R62" s="483"/>
      <c r="S62" s="484"/>
      <c r="T62" s="485"/>
      <c r="U62" s="486">
        <f t="shared" si="7"/>
        <v>0</v>
      </c>
      <c r="V62" s="486">
        <f t="shared" si="15"/>
        <v>0</v>
      </c>
      <c r="W62" s="486">
        <f>U62*4.3</f>
        <v>0</v>
      </c>
      <c r="X62" s="487">
        <f t="shared" si="10"/>
        <v>0</v>
      </c>
    </row>
    <row r="63" ht="15.75" customHeight="1">
      <c r="F63" s="3"/>
      <c r="G63" s="515">
        <f t="shared" ref="G63:X63" si="16">SUM(G25:G62)</f>
        <v>0</v>
      </c>
      <c r="H63" s="516">
        <f t="shared" si="16"/>
        <v>0</v>
      </c>
      <c r="I63" s="517">
        <f t="shared" si="16"/>
        <v>0</v>
      </c>
      <c r="J63" s="517">
        <f t="shared" si="16"/>
        <v>0</v>
      </c>
      <c r="K63" s="517">
        <f t="shared" si="16"/>
        <v>0</v>
      </c>
      <c r="L63" s="517">
        <f t="shared" si="16"/>
        <v>0</v>
      </c>
      <c r="M63" s="517">
        <f t="shared" si="16"/>
        <v>0</v>
      </c>
      <c r="N63" s="517">
        <f t="shared" si="16"/>
        <v>0</v>
      </c>
      <c r="O63" s="517">
        <f t="shared" si="16"/>
        <v>0</v>
      </c>
      <c r="P63" s="517">
        <f t="shared" si="16"/>
        <v>0</v>
      </c>
      <c r="Q63" s="517">
        <f t="shared" si="16"/>
        <v>0</v>
      </c>
      <c r="R63" s="517">
        <f t="shared" si="16"/>
        <v>0</v>
      </c>
      <c r="S63" s="517">
        <f t="shared" si="16"/>
        <v>0</v>
      </c>
      <c r="T63" s="517">
        <f t="shared" si="16"/>
        <v>0</v>
      </c>
      <c r="U63" s="517">
        <f t="shared" si="16"/>
        <v>0</v>
      </c>
      <c r="V63" s="517">
        <f t="shared" si="16"/>
        <v>0</v>
      </c>
      <c r="W63" s="517">
        <f t="shared" si="16"/>
        <v>0</v>
      </c>
      <c r="X63" s="518">
        <f t="shared" si="16"/>
        <v>0</v>
      </c>
    </row>
    <row r="64" ht="15.75" customHeight="1">
      <c r="F64" s="3"/>
      <c r="X64" s="2"/>
    </row>
    <row r="65" ht="15.75" customHeight="1">
      <c r="F65" s="3"/>
      <c r="X65" s="2"/>
    </row>
    <row r="66" ht="15.75" customHeight="1">
      <c r="F66" s="3"/>
      <c r="X66" s="2"/>
    </row>
    <row r="67" ht="15.75" customHeight="1">
      <c r="F67" s="3"/>
      <c r="X67" s="2"/>
    </row>
    <row r="68" ht="15.75" customHeight="1">
      <c r="F68" s="3"/>
      <c r="X68" s="2"/>
    </row>
    <row r="69" ht="15.75" customHeight="1">
      <c r="F69" s="3"/>
      <c r="X69" s="2"/>
    </row>
    <row r="70" ht="15.75" customHeight="1">
      <c r="F70" s="3"/>
      <c r="X70" s="2"/>
    </row>
    <row r="71" ht="15.75" customHeight="1">
      <c r="F71" s="3"/>
      <c r="X71" s="2"/>
    </row>
    <row r="72" ht="15.75" customHeight="1">
      <c r="F72" s="3"/>
      <c r="X72" s="2"/>
    </row>
    <row r="73" ht="15.75" customHeight="1">
      <c r="F73" s="3"/>
      <c r="X73" s="2"/>
    </row>
    <row r="74" ht="15.75" customHeight="1">
      <c r="F74" s="3"/>
      <c r="X74" s="2"/>
    </row>
    <row r="75" ht="15.75" customHeight="1">
      <c r="F75" s="3"/>
      <c r="X75" s="2"/>
    </row>
    <row r="76" ht="15.75" customHeight="1">
      <c r="F76" s="3"/>
      <c r="X76" s="2"/>
    </row>
    <row r="77" ht="15.75" customHeight="1">
      <c r="F77" s="3"/>
      <c r="X77" s="2"/>
    </row>
    <row r="78" ht="15.75" customHeight="1">
      <c r="F78" s="3"/>
      <c r="X78" s="2"/>
    </row>
    <row r="79" ht="15.75" customHeight="1">
      <c r="F79" s="3"/>
      <c r="X79" s="2"/>
    </row>
    <row r="80" ht="15.75" customHeight="1">
      <c r="F80" s="3"/>
      <c r="X80" s="2"/>
    </row>
    <row r="81" ht="15.75" customHeight="1">
      <c r="F81" s="3"/>
      <c r="X81" s="2"/>
    </row>
    <row r="82" ht="15.75" customHeight="1">
      <c r="F82" s="3"/>
      <c r="X82" s="2"/>
    </row>
    <row r="83" ht="15.75" customHeight="1">
      <c r="F83" s="3"/>
      <c r="X83" s="2"/>
    </row>
    <row r="84" ht="15.75" customHeight="1">
      <c r="F84" s="3"/>
      <c r="X84" s="2"/>
    </row>
    <row r="85" ht="15.75" customHeight="1">
      <c r="F85" s="3"/>
      <c r="X85" s="2"/>
    </row>
    <row r="86" ht="15.75" customHeight="1">
      <c r="F86" s="3"/>
      <c r="X86" s="2"/>
    </row>
    <row r="87" ht="15.75" customHeight="1">
      <c r="F87" s="3"/>
      <c r="X87" s="2"/>
    </row>
    <row r="88" ht="15.75" customHeight="1">
      <c r="F88" s="3"/>
      <c r="X88" s="2"/>
    </row>
    <row r="89" ht="15.75" customHeight="1">
      <c r="F89" s="3"/>
      <c r="X89" s="2"/>
    </row>
    <row r="90" ht="15.75" customHeight="1">
      <c r="F90" s="3"/>
      <c r="X90" s="2"/>
    </row>
    <row r="91" ht="15.75" customHeight="1">
      <c r="F91" s="3"/>
      <c r="X91" s="2"/>
    </row>
    <row r="92" ht="15.75" customHeight="1">
      <c r="F92" s="3"/>
      <c r="X92" s="2"/>
    </row>
    <row r="93" ht="15.75" customHeight="1">
      <c r="F93" s="3"/>
      <c r="X93" s="2"/>
    </row>
    <row r="94" ht="15.75" customHeight="1">
      <c r="F94" s="3"/>
      <c r="X94" s="2"/>
    </row>
    <row r="95" ht="15.75" customHeight="1">
      <c r="F95" s="3"/>
      <c r="X95" s="2"/>
    </row>
    <row r="96" ht="15.75" customHeight="1">
      <c r="F96" s="3"/>
      <c r="X96" s="2"/>
    </row>
    <row r="97" ht="15.75" customHeight="1">
      <c r="F97" s="3"/>
      <c r="X97" s="2"/>
    </row>
    <row r="98" ht="15.75" customHeight="1">
      <c r="F98" s="3"/>
      <c r="X98" s="2"/>
    </row>
    <row r="99" ht="15.75" customHeight="1">
      <c r="F99" s="3"/>
      <c r="X99" s="2"/>
    </row>
    <row r="100" ht="15.75" customHeight="1">
      <c r="F100" s="3"/>
      <c r="X100" s="2"/>
    </row>
    <row r="101" ht="15.75" customHeight="1">
      <c r="F101" s="3"/>
      <c r="X101" s="2"/>
    </row>
    <row r="102" ht="15.75" customHeight="1">
      <c r="F102" s="3"/>
      <c r="X102" s="2"/>
    </row>
    <row r="103" ht="15.75" customHeight="1">
      <c r="F103" s="3"/>
      <c r="X103" s="2"/>
    </row>
    <row r="104" ht="15.75" customHeight="1">
      <c r="F104" s="3"/>
      <c r="X104" s="2"/>
    </row>
    <row r="105" ht="15.75" customHeight="1">
      <c r="F105" s="3"/>
      <c r="X105" s="2"/>
    </row>
    <row r="106" ht="15.75" customHeight="1">
      <c r="F106" s="3"/>
      <c r="X106" s="2"/>
    </row>
    <row r="107" ht="15.75" customHeight="1">
      <c r="F107" s="3"/>
      <c r="X107" s="2"/>
    </row>
    <row r="108" ht="15.75" customHeight="1">
      <c r="F108" s="3"/>
      <c r="X108" s="2"/>
    </row>
    <row r="109" ht="15.75" customHeight="1">
      <c r="F109" s="3"/>
      <c r="X109" s="2"/>
    </row>
    <row r="110" ht="15.75" customHeight="1">
      <c r="F110" s="3"/>
      <c r="X110" s="2"/>
    </row>
    <row r="111" ht="15.75" customHeight="1">
      <c r="F111" s="3"/>
      <c r="X111" s="2"/>
    </row>
    <row r="112" ht="15.75" customHeight="1">
      <c r="F112" s="3"/>
      <c r="X112" s="2"/>
    </row>
    <row r="113" ht="15.75" customHeight="1">
      <c r="F113" s="3"/>
      <c r="X113" s="2"/>
    </row>
    <row r="114" ht="15.75" customHeight="1">
      <c r="F114" s="3"/>
      <c r="X114" s="2"/>
    </row>
    <row r="115" ht="15.75" customHeight="1">
      <c r="F115" s="3"/>
      <c r="X115" s="2"/>
    </row>
    <row r="116" ht="15.75" customHeight="1">
      <c r="F116" s="3"/>
      <c r="X116" s="2"/>
    </row>
    <row r="117" ht="15.75" customHeight="1">
      <c r="F117" s="3"/>
      <c r="X117" s="2"/>
    </row>
    <row r="118" ht="15.75" customHeight="1">
      <c r="F118" s="3"/>
      <c r="X118" s="2"/>
    </row>
    <row r="119" ht="15.75" customHeight="1">
      <c r="F119" s="3"/>
      <c r="X119" s="2"/>
    </row>
    <row r="120" ht="15.75" customHeight="1">
      <c r="F120" s="3"/>
      <c r="X120" s="2"/>
    </row>
    <row r="121" ht="15.75" customHeight="1">
      <c r="F121" s="3"/>
      <c r="X121" s="2"/>
    </row>
    <row r="122" ht="15.75" customHeight="1">
      <c r="F122" s="3"/>
      <c r="X122" s="2"/>
    </row>
    <row r="123" ht="15.75" customHeight="1">
      <c r="F123" s="3"/>
      <c r="X123" s="2"/>
    </row>
    <row r="124" ht="15.75" customHeight="1">
      <c r="F124" s="3"/>
      <c r="X124" s="2"/>
    </row>
    <row r="125" ht="15.75" customHeight="1">
      <c r="F125" s="3"/>
      <c r="X125" s="2"/>
    </row>
    <row r="126" ht="15.75" customHeight="1">
      <c r="F126" s="3"/>
      <c r="X126" s="2"/>
    </row>
    <row r="127" ht="15.75" customHeight="1">
      <c r="F127" s="3"/>
      <c r="X127" s="2"/>
    </row>
    <row r="128" ht="15.75" customHeight="1">
      <c r="F128" s="3"/>
      <c r="X128" s="2"/>
    </row>
    <row r="129" ht="15.75" customHeight="1">
      <c r="F129" s="3"/>
      <c r="X129" s="2"/>
    </row>
    <row r="130" ht="15.75" customHeight="1">
      <c r="F130" s="3"/>
      <c r="X130" s="2"/>
    </row>
    <row r="131" ht="15.75" customHeight="1">
      <c r="F131" s="3"/>
      <c r="X131" s="2"/>
    </row>
    <row r="132" ht="15.75" customHeight="1">
      <c r="F132" s="3"/>
      <c r="X132" s="2"/>
    </row>
    <row r="133" ht="15.75" customHeight="1">
      <c r="F133" s="3"/>
      <c r="X133" s="2"/>
    </row>
    <row r="134" ht="15.75" customHeight="1">
      <c r="F134" s="3"/>
      <c r="X134" s="2"/>
    </row>
    <row r="135" ht="15.75" customHeight="1">
      <c r="F135" s="3"/>
      <c r="X135" s="2"/>
    </row>
    <row r="136" ht="15.75" customHeight="1">
      <c r="F136" s="3"/>
      <c r="X136" s="2"/>
    </row>
    <row r="137" ht="15.75" customHeight="1">
      <c r="F137" s="3"/>
      <c r="X137" s="2"/>
    </row>
    <row r="138" ht="15.75" customHeight="1">
      <c r="F138" s="3"/>
      <c r="X138" s="2"/>
    </row>
    <row r="139" ht="15.75" customHeight="1">
      <c r="F139" s="3"/>
      <c r="X139" s="2"/>
    </row>
    <row r="140" ht="15.75" customHeight="1">
      <c r="F140" s="3"/>
      <c r="X140" s="2"/>
    </row>
    <row r="141" ht="15.75" customHeight="1">
      <c r="F141" s="3"/>
      <c r="X141" s="2"/>
    </row>
    <row r="142" ht="15.75" customHeight="1">
      <c r="F142" s="3"/>
      <c r="X142" s="2"/>
    </row>
    <row r="143" ht="15.75" customHeight="1">
      <c r="F143" s="3"/>
      <c r="X143" s="2"/>
    </row>
    <row r="144" ht="15.75" customHeight="1">
      <c r="F144" s="3"/>
      <c r="X144" s="2"/>
    </row>
    <row r="145" ht="15.75" customHeight="1">
      <c r="F145" s="3"/>
      <c r="X145" s="2"/>
    </row>
    <row r="146" ht="15.75" customHeight="1">
      <c r="F146" s="3"/>
      <c r="X146" s="2"/>
    </row>
    <row r="147" ht="15.75" customHeight="1">
      <c r="F147" s="3"/>
      <c r="X147" s="2"/>
    </row>
    <row r="148" ht="15.75" customHeight="1">
      <c r="F148" s="3"/>
      <c r="X148" s="2"/>
    </row>
    <row r="149" ht="15.75" customHeight="1">
      <c r="F149" s="3"/>
      <c r="X149" s="2"/>
    </row>
    <row r="150" ht="15.75" customHeight="1">
      <c r="F150" s="3"/>
      <c r="X150" s="2"/>
    </row>
    <row r="151" ht="15.75" customHeight="1">
      <c r="F151" s="3"/>
      <c r="X151" s="2"/>
    </row>
    <row r="152" ht="15.75" customHeight="1">
      <c r="F152" s="3"/>
      <c r="X152" s="2"/>
    </row>
    <row r="153" ht="15.75" customHeight="1">
      <c r="F153" s="3"/>
      <c r="X153" s="2"/>
    </row>
    <row r="154" ht="15.75" customHeight="1">
      <c r="F154" s="3"/>
      <c r="X154" s="2"/>
    </row>
    <row r="155" ht="15.75" customHeight="1">
      <c r="F155" s="3"/>
      <c r="X155" s="2"/>
    </row>
    <row r="156" ht="15.75" customHeight="1">
      <c r="F156" s="3"/>
      <c r="X156" s="2"/>
    </row>
    <row r="157" ht="15.75" customHeight="1">
      <c r="F157" s="3"/>
      <c r="X157" s="2"/>
    </row>
    <row r="158" ht="15.75" customHeight="1">
      <c r="F158" s="3"/>
      <c r="X158" s="2"/>
    </row>
    <row r="159" ht="15.75" customHeight="1">
      <c r="F159" s="3"/>
      <c r="X159" s="2"/>
    </row>
    <row r="160" ht="15.75" customHeight="1">
      <c r="F160" s="3"/>
      <c r="X160" s="2"/>
    </row>
    <row r="161" ht="15.75" customHeight="1">
      <c r="F161" s="3"/>
      <c r="X161" s="2"/>
    </row>
    <row r="162" ht="15.75" customHeight="1">
      <c r="F162" s="3"/>
      <c r="X162" s="2"/>
    </row>
    <row r="163" ht="15.75" customHeight="1">
      <c r="F163" s="3"/>
      <c r="X163" s="2"/>
    </row>
    <row r="164" ht="15.75" customHeight="1">
      <c r="F164" s="3"/>
      <c r="X164" s="2"/>
    </row>
    <row r="165" ht="15.75" customHeight="1">
      <c r="F165" s="3"/>
      <c r="X165" s="2"/>
    </row>
    <row r="166" ht="15.75" customHeight="1">
      <c r="F166" s="3"/>
      <c r="X166" s="2"/>
    </row>
    <row r="167" ht="15.75" customHeight="1">
      <c r="F167" s="3"/>
      <c r="X167" s="2"/>
    </row>
    <row r="168" ht="15.75" customHeight="1">
      <c r="F168" s="3"/>
      <c r="X168" s="2"/>
    </row>
    <row r="169" ht="15.75" customHeight="1">
      <c r="F169" s="3"/>
      <c r="X169" s="2"/>
    </row>
    <row r="170" ht="15.75" customHeight="1">
      <c r="F170" s="3"/>
      <c r="X170" s="2"/>
    </row>
    <row r="171" ht="15.75" customHeight="1">
      <c r="F171" s="3"/>
      <c r="X171" s="2"/>
    </row>
    <row r="172" ht="15.75" customHeight="1">
      <c r="F172" s="3"/>
      <c r="X172" s="2"/>
    </row>
    <row r="173" ht="15.75" customHeight="1">
      <c r="F173" s="3"/>
      <c r="X173" s="2"/>
    </row>
    <row r="174" ht="15.75" customHeight="1">
      <c r="F174" s="3"/>
      <c r="X174" s="2"/>
    </row>
    <row r="175" ht="15.75" customHeight="1">
      <c r="F175" s="3"/>
      <c r="X175" s="2"/>
    </row>
    <row r="176" ht="15.75" customHeight="1">
      <c r="F176" s="3"/>
      <c r="X176" s="2"/>
    </row>
    <row r="177" ht="15.75" customHeight="1">
      <c r="F177" s="3"/>
      <c r="X177" s="2"/>
    </row>
    <row r="178" ht="15.75" customHeight="1">
      <c r="F178" s="3"/>
      <c r="X178" s="2"/>
    </row>
    <row r="179" ht="15.75" customHeight="1">
      <c r="F179" s="3"/>
      <c r="X179" s="2"/>
    </row>
    <row r="180" ht="15.75" customHeight="1">
      <c r="F180" s="3"/>
      <c r="X180" s="2"/>
    </row>
    <row r="181" ht="15.75" customHeight="1">
      <c r="F181" s="3"/>
      <c r="X181" s="2"/>
    </row>
    <row r="182" ht="15.75" customHeight="1">
      <c r="F182" s="3"/>
      <c r="X182" s="2"/>
    </row>
    <row r="183" ht="15.75" customHeight="1">
      <c r="F183" s="3"/>
      <c r="X183" s="2"/>
    </row>
    <row r="184" ht="15.75" customHeight="1">
      <c r="F184" s="3"/>
      <c r="X184" s="2"/>
    </row>
    <row r="185" ht="15.75" customHeight="1">
      <c r="F185" s="3"/>
      <c r="X185" s="2"/>
    </row>
    <row r="186" ht="15.75" customHeight="1">
      <c r="F186" s="3"/>
      <c r="X186" s="2"/>
    </row>
    <row r="187" ht="15.75" customHeight="1">
      <c r="F187" s="3"/>
      <c r="X187" s="2"/>
    </row>
    <row r="188" ht="15.75" customHeight="1">
      <c r="F188" s="3"/>
      <c r="X188" s="2"/>
    </row>
    <row r="189" ht="15.75" customHeight="1">
      <c r="F189" s="3"/>
      <c r="X189" s="2"/>
    </row>
    <row r="190" ht="15.75" customHeight="1">
      <c r="F190" s="3"/>
      <c r="X190" s="2"/>
    </row>
    <row r="191" ht="15.75" customHeight="1">
      <c r="F191" s="3"/>
      <c r="X191" s="2"/>
    </row>
    <row r="192" ht="15.75" customHeight="1">
      <c r="F192" s="3"/>
      <c r="X192" s="2"/>
    </row>
    <row r="193" ht="15.75" customHeight="1">
      <c r="F193" s="3"/>
      <c r="X193" s="2"/>
    </row>
    <row r="194" ht="15.75" customHeight="1">
      <c r="F194" s="3"/>
      <c r="X194" s="2"/>
    </row>
    <row r="195" ht="15.75" customHeight="1">
      <c r="F195" s="3"/>
      <c r="X195" s="2"/>
    </row>
    <row r="196" ht="15.75" customHeight="1">
      <c r="F196" s="3"/>
      <c r="X196" s="2"/>
    </row>
    <row r="197" ht="15.75" customHeight="1">
      <c r="F197" s="3"/>
      <c r="X197" s="2"/>
    </row>
    <row r="198" ht="15.75" customHeight="1">
      <c r="F198" s="3"/>
      <c r="X198" s="2"/>
    </row>
    <row r="199" ht="15.75" customHeight="1">
      <c r="F199" s="3"/>
      <c r="X199" s="2"/>
    </row>
    <row r="200" ht="15.75" customHeight="1">
      <c r="F200" s="3"/>
      <c r="X200" s="2"/>
    </row>
    <row r="201" ht="15.75" customHeight="1">
      <c r="F201" s="3"/>
      <c r="X201" s="2"/>
    </row>
    <row r="202" ht="15.75" customHeight="1">
      <c r="F202" s="3"/>
      <c r="X202" s="2"/>
    </row>
    <row r="203" ht="15.75" customHeight="1">
      <c r="F203" s="3"/>
      <c r="X203" s="2"/>
    </row>
    <row r="204" ht="15.75" customHeight="1">
      <c r="F204" s="3"/>
      <c r="X204" s="2"/>
    </row>
    <row r="205" ht="15.75" customHeight="1">
      <c r="F205" s="3"/>
      <c r="X205" s="2"/>
    </row>
    <row r="206" ht="15.75" customHeight="1">
      <c r="F206" s="3"/>
      <c r="X206" s="2"/>
    </row>
    <row r="207" ht="15.75" customHeight="1">
      <c r="F207" s="3"/>
      <c r="X207" s="2"/>
    </row>
    <row r="208" ht="15.75" customHeight="1">
      <c r="F208" s="3"/>
      <c r="X208" s="2"/>
    </row>
    <row r="209" ht="15.75" customHeight="1">
      <c r="F209" s="3"/>
      <c r="X209" s="2"/>
    </row>
    <row r="210" ht="15.75" customHeight="1">
      <c r="F210" s="3"/>
      <c r="X210" s="2"/>
    </row>
    <row r="211" ht="15.75" customHeight="1">
      <c r="F211" s="3"/>
      <c r="X211" s="2"/>
    </row>
    <row r="212" ht="15.75" customHeight="1">
      <c r="F212" s="3"/>
      <c r="X212" s="2"/>
    </row>
    <row r="213" ht="15.75" customHeight="1">
      <c r="F213" s="3"/>
      <c r="X213" s="2"/>
    </row>
    <row r="214" ht="15.75" customHeight="1">
      <c r="F214" s="3"/>
      <c r="X214" s="2"/>
    </row>
    <row r="215" ht="15.75" customHeight="1">
      <c r="F215" s="3"/>
      <c r="X215" s="2"/>
    </row>
    <row r="216" ht="15.75" customHeight="1">
      <c r="F216" s="3"/>
      <c r="X216" s="2"/>
    </row>
    <row r="217" ht="15.75" customHeight="1">
      <c r="F217" s="3"/>
      <c r="X217" s="2"/>
    </row>
    <row r="218" ht="15.75" customHeight="1">
      <c r="F218" s="3"/>
      <c r="X218" s="2"/>
    </row>
    <row r="219" ht="15.75" customHeight="1">
      <c r="F219" s="3"/>
      <c r="X219" s="2"/>
    </row>
    <row r="220" ht="15.75" customHeight="1">
      <c r="F220" s="3"/>
      <c r="X220" s="2"/>
    </row>
    <row r="221" ht="15.75" customHeight="1">
      <c r="F221" s="3"/>
      <c r="X221" s="2"/>
    </row>
    <row r="222" ht="15.75" customHeight="1">
      <c r="F222" s="3"/>
      <c r="X222" s="2"/>
    </row>
    <row r="223" ht="15.75" customHeight="1">
      <c r="F223" s="3"/>
      <c r="X223" s="2"/>
    </row>
    <row r="224" ht="15.75" customHeight="1">
      <c r="F224" s="3"/>
      <c r="X224" s="2"/>
    </row>
    <row r="225" ht="15.75" customHeight="1">
      <c r="F225" s="3"/>
      <c r="X225" s="2"/>
    </row>
    <row r="226" ht="15.75" customHeight="1">
      <c r="F226" s="3"/>
      <c r="X226" s="2"/>
    </row>
    <row r="227" ht="15.75" customHeight="1">
      <c r="F227" s="3"/>
      <c r="X227" s="2"/>
    </row>
    <row r="228" ht="15.75" customHeight="1">
      <c r="F228" s="3"/>
      <c r="X228" s="2"/>
    </row>
    <row r="229" ht="15.75" customHeight="1">
      <c r="F229" s="3"/>
      <c r="X229" s="2"/>
    </row>
    <row r="230" ht="15.75" customHeight="1">
      <c r="F230" s="3"/>
      <c r="X230" s="2"/>
    </row>
    <row r="231" ht="15.75" customHeight="1">
      <c r="F231" s="3"/>
      <c r="X231" s="2"/>
    </row>
    <row r="232" ht="15.75" customHeight="1">
      <c r="F232" s="3"/>
      <c r="X232" s="2"/>
    </row>
    <row r="233" ht="15.75" customHeight="1">
      <c r="F233" s="3"/>
      <c r="X233" s="2"/>
    </row>
    <row r="234" ht="15.75" customHeight="1">
      <c r="F234" s="3"/>
      <c r="X234" s="2"/>
    </row>
    <row r="235" ht="15.75" customHeight="1">
      <c r="F235" s="3"/>
      <c r="X235" s="2"/>
    </row>
    <row r="236" ht="15.75" customHeight="1">
      <c r="F236" s="3"/>
      <c r="X236" s="2"/>
    </row>
    <row r="237" ht="15.75" customHeight="1">
      <c r="F237" s="3"/>
      <c r="X237" s="2"/>
    </row>
    <row r="238" ht="15.75" customHeight="1">
      <c r="F238" s="3"/>
      <c r="X238" s="2"/>
    </row>
    <row r="239" ht="15.75" customHeight="1">
      <c r="F239" s="3"/>
      <c r="X239" s="2"/>
    </row>
    <row r="240" ht="15.75" customHeight="1">
      <c r="F240" s="3"/>
      <c r="X240" s="2"/>
    </row>
    <row r="241" ht="15.75" customHeight="1">
      <c r="F241" s="3"/>
      <c r="X241" s="2"/>
    </row>
    <row r="242" ht="15.75" customHeight="1">
      <c r="F242" s="3"/>
      <c r="X242" s="2"/>
    </row>
    <row r="243" ht="15.75" customHeight="1">
      <c r="F243" s="3"/>
      <c r="X243" s="2"/>
    </row>
    <row r="244" ht="15.75" customHeight="1">
      <c r="F244" s="3"/>
      <c r="X244" s="2"/>
    </row>
    <row r="245" ht="15.75" customHeight="1">
      <c r="F245" s="3"/>
      <c r="X245" s="2"/>
    </row>
    <row r="246" ht="15.75" customHeight="1">
      <c r="F246" s="3"/>
      <c r="X246" s="2"/>
    </row>
    <row r="247" ht="15.75" customHeight="1">
      <c r="F247" s="3"/>
      <c r="X247" s="2"/>
    </row>
    <row r="248" ht="15.75" customHeight="1">
      <c r="F248" s="3"/>
      <c r="X248" s="2"/>
    </row>
    <row r="249" ht="15.75" customHeight="1">
      <c r="F249" s="3"/>
      <c r="X249" s="2"/>
    </row>
    <row r="250" ht="15.75" customHeight="1">
      <c r="F250" s="3"/>
      <c r="X250" s="2"/>
    </row>
    <row r="251" ht="15.75" customHeight="1">
      <c r="F251" s="3"/>
      <c r="X251" s="2"/>
    </row>
    <row r="252" ht="15.75" customHeight="1">
      <c r="F252" s="3"/>
      <c r="X252" s="2"/>
    </row>
    <row r="253" ht="15.75" customHeight="1">
      <c r="F253" s="3"/>
      <c r="X253" s="2"/>
    </row>
    <row r="254" ht="15.75" customHeight="1">
      <c r="F254" s="3"/>
      <c r="X254" s="2"/>
    </row>
    <row r="255" ht="15.75" customHeight="1">
      <c r="F255" s="3"/>
      <c r="X255" s="2"/>
    </row>
    <row r="256" ht="15.75" customHeight="1">
      <c r="F256" s="3"/>
      <c r="X256" s="2"/>
    </row>
    <row r="257" ht="15.75" customHeight="1">
      <c r="F257" s="3"/>
      <c r="X257" s="2"/>
    </row>
    <row r="258" ht="15.75" customHeight="1">
      <c r="F258" s="3"/>
      <c r="X258" s="2"/>
    </row>
    <row r="259" ht="15.75" customHeight="1">
      <c r="F259" s="3"/>
      <c r="X259" s="2"/>
    </row>
    <row r="260" ht="15.75" customHeight="1">
      <c r="F260" s="3"/>
      <c r="X260" s="2"/>
    </row>
    <row r="261" ht="15.75" customHeight="1">
      <c r="F261" s="3"/>
      <c r="X261" s="2"/>
    </row>
    <row r="262" ht="15.75" customHeight="1">
      <c r="F262" s="3"/>
      <c r="X262" s="2"/>
    </row>
    <row r="263" ht="15.75" customHeight="1">
      <c r="F263" s="3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  <row r="1001" ht="15.75" customHeight="1">
      <c r="F1001" s="2"/>
      <c r="X1001" s="2"/>
    </row>
    <row r="1002" ht="15.75" customHeight="1">
      <c r="F1002" s="2"/>
      <c r="X1002" s="2"/>
    </row>
    <row r="1003" ht="15.75" customHeight="1">
      <c r="F1003" s="2"/>
      <c r="X1003" s="2"/>
    </row>
    <row r="1004" ht="15.75" customHeight="1">
      <c r="F1004" s="2"/>
      <c r="X1004" s="2"/>
    </row>
    <row r="1005" ht="15.75" customHeight="1">
      <c r="F1005" s="2"/>
      <c r="X1005" s="2"/>
    </row>
    <row r="1006" ht="15.75" customHeight="1">
      <c r="F1006" s="2"/>
      <c r="X1006" s="2"/>
    </row>
    <row r="1007" ht="15.75" customHeight="1">
      <c r="F1007" s="2"/>
      <c r="X1007" s="2"/>
    </row>
  </sheetData>
  <mergeCells count="3">
    <mergeCell ref="B2:F3"/>
    <mergeCell ref="D6:E6"/>
    <mergeCell ref="D23:E23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FFFF"/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9.14"/>
    <col customWidth="1" min="3" max="3" width="19.43"/>
    <col customWidth="1" min="4" max="4" width="9.14"/>
    <col customWidth="1" min="5" max="5" width="12.14"/>
    <col customWidth="1" min="6" max="6" width="9.14"/>
    <col customWidth="1" min="7" max="7" width="11.71"/>
    <col customWidth="1" min="8" max="18" width="9.14"/>
    <col customWidth="1" min="19" max="19" width="15.86"/>
    <col customWidth="1" min="20" max="20" width="6.29"/>
    <col customWidth="1" min="21" max="21" width="5.57"/>
    <col customWidth="1" min="22" max="22" width="5.86"/>
    <col customWidth="1" min="23" max="23" width="5.71"/>
    <col customWidth="1" min="24" max="24" width="5.29"/>
    <col customWidth="1" min="25" max="25" width="6.14"/>
    <col customWidth="1" min="26" max="26" width="5.57"/>
  </cols>
  <sheetData>
    <row r="1">
      <c r="G1" s="3"/>
      <c r="S1" s="2"/>
    </row>
    <row r="2" ht="35.25" customHeight="1">
      <c r="B2" s="519" t="s">
        <v>554</v>
      </c>
    </row>
    <row r="3">
      <c r="B3" s="520"/>
      <c r="G3" s="3"/>
      <c r="S3" s="2"/>
    </row>
    <row r="4">
      <c r="B4" s="209" t="s">
        <v>69</v>
      </c>
      <c r="C4" s="210" t="s">
        <v>70</v>
      </c>
      <c r="D4" s="211" t="s">
        <v>71</v>
      </c>
      <c r="E4" s="211" t="s">
        <v>555</v>
      </c>
      <c r="F4" s="211" t="s">
        <v>72</v>
      </c>
      <c r="G4" s="212" t="s">
        <v>73</v>
      </c>
      <c r="H4" s="521">
        <v>1018.0</v>
      </c>
      <c r="I4" s="522">
        <v>3020.0</v>
      </c>
      <c r="J4" s="523">
        <v>5015.0</v>
      </c>
      <c r="K4" s="524">
        <v>9005.0</v>
      </c>
      <c r="L4" s="525">
        <v>4008.0</v>
      </c>
      <c r="M4" s="526">
        <v>6027.0</v>
      </c>
      <c r="N4" s="527">
        <v>4005.0</v>
      </c>
      <c r="O4" s="528">
        <v>6001.0</v>
      </c>
      <c r="P4" s="529">
        <v>9003.0</v>
      </c>
      <c r="Q4" s="150" t="s">
        <v>556</v>
      </c>
      <c r="R4" s="151" t="s">
        <v>74</v>
      </c>
      <c r="S4" s="152" t="s">
        <v>75</v>
      </c>
    </row>
    <row r="5">
      <c r="B5" s="307"/>
      <c r="G5" s="3"/>
      <c r="S5" s="2"/>
    </row>
    <row r="6" ht="45.75" customHeight="1">
      <c r="A6" s="530"/>
      <c r="B6" s="531" t="s">
        <v>557</v>
      </c>
      <c r="C6" s="532"/>
      <c r="D6" s="533">
        <v>8.0</v>
      </c>
      <c r="E6" s="534"/>
      <c r="F6" s="535"/>
      <c r="G6" s="536">
        <f>sum(G7:G14)</f>
        <v>1840</v>
      </c>
      <c r="H6" s="537"/>
      <c r="I6" s="538"/>
      <c r="J6" s="539"/>
      <c r="K6" s="540"/>
      <c r="L6" s="541"/>
      <c r="M6" s="542"/>
      <c r="N6" s="543"/>
      <c r="O6" s="544"/>
      <c r="P6" s="545"/>
      <c r="Q6" s="546">
        <f>SUM(H6:P6)*D6</f>
        <v>0</v>
      </c>
      <c r="R6" s="545"/>
      <c r="S6" s="547">
        <f>SUM(H6:P6)*G6</f>
        <v>0</v>
      </c>
      <c r="T6" s="530"/>
      <c r="U6" s="530"/>
      <c r="V6" s="530"/>
      <c r="W6" s="530"/>
      <c r="X6" s="530"/>
    </row>
    <row r="7" ht="51.75" customHeight="1">
      <c r="A7" s="530"/>
      <c r="B7" s="548" t="s">
        <v>558</v>
      </c>
      <c r="C7" s="549"/>
      <c r="D7" s="550">
        <v>1.0</v>
      </c>
      <c r="E7" s="359" t="s">
        <v>559</v>
      </c>
      <c r="F7" s="283" t="s">
        <v>560</v>
      </c>
      <c r="G7" s="551">
        <v>230.0</v>
      </c>
      <c r="H7" s="552"/>
      <c r="I7" s="553"/>
      <c r="J7" s="554"/>
      <c r="K7" s="555"/>
      <c r="L7" s="556"/>
      <c r="M7" s="557"/>
      <c r="N7" s="558"/>
      <c r="O7" s="559"/>
      <c r="P7" s="550"/>
      <c r="Q7" s="550">
        <f t="shared" ref="Q7:Q14" si="1">SUM(H7:P7)</f>
        <v>0</v>
      </c>
      <c r="R7" s="550"/>
      <c r="S7" s="560">
        <f t="shared" ref="S7:S14" si="2">Q7*G7</f>
        <v>0</v>
      </c>
    </row>
    <row r="8" ht="51.75" customHeight="1">
      <c r="A8" s="530"/>
      <c r="B8" s="548" t="s">
        <v>561</v>
      </c>
      <c r="C8" s="561"/>
      <c r="D8" s="550">
        <v>1.0</v>
      </c>
      <c r="E8" s="359" t="s">
        <v>562</v>
      </c>
      <c r="F8" s="283" t="s">
        <v>563</v>
      </c>
      <c r="G8" s="551">
        <v>230.0</v>
      </c>
      <c r="H8" s="552"/>
      <c r="I8" s="553"/>
      <c r="J8" s="554"/>
      <c r="K8" s="555"/>
      <c r="L8" s="556"/>
      <c r="M8" s="557"/>
      <c r="N8" s="558"/>
      <c r="O8" s="559"/>
      <c r="P8" s="550"/>
      <c r="Q8" s="550">
        <f t="shared" si="1"/>
        <v>0</v>
      </c>
      <c r="R8" s="550"/>
      <c r="S8" s="560">
        <f t="shared" si="2"/>
        <v>0</v>
      </c>
    </row>
    <row r="9" ht="51.75" customHeight="1">
      <c r="A9" s="530"/>
      <c r="B9" s="548" t="s">
        <v>564</v>
      </c>
      <c r="C9" s="561"/>
      <c r="D9" s="550">
        <v>1.0</v>
      </c>
      <c r="E9" s="359" t="s">
        <v>565</v>
      </c>
      <c r="F9" s="283" t="s">
        <v>566</v>
      </c>
      <c r="G9" s="551">
        <v>230.0</v>
      </c>
      <c r="H9" s="552"/>
      <c r="I9" s="553"/>
      <c r="J9" s="554"/>
      <c r="K9" s="555"/>
      <c r="L9" s="556"/>
      <c r="M9" s="557"/>
      <c r="N9" s="558"/>
      <c r="O9" s="559"/>
      <c r="P9" s="550"/>
      <c r="Q9" s="550">
        <f t="shared" si="1"/>
        <v>0</v>
      </c>
      <c r="R9" s="550"/>
      <c r="S9" s="560">
        <f t="shared" si="2"/>
        <v>0</v>
      </c>
    </row>
    <row r="10" ht="51.75" customHeight="1">
      <c r="A10" s="530"/>
      <c r="B10" s="548" t="s">
        <v>567</v>
      </c>
      <c r="C10" s="562"/>
      <c r="D10" s="550">
        <v>1.0</v>
      </c>
      <c r="E10" s="359" t="s">
        <v>568</v>
      </c>
      <c r="F10" s="283" t="s">
        <v>569</v>
      </c>
      <c r="G10" s="551">
        <v>230.0</v>
      </c>
      <c r="H10" s="552"/>
      <c r="I10" s="553"/>
      <c r="J10" s="554"/>
      <c r="K10" s="555"/>
      <c r="L10" s="556"/>
      <c r="M10" s="557"/>
      <c r="N10" s="558"/>
      <c r="O10" s="559"/>
      <c r="P10" s="550"/>
      <c r="Q10" s="550">
        <f t="shared" si="1"/>
        <v>0</v>
      </c>
      <c r="R10" s="550"/>
      <c r="S10" s="560">
        <f t="shared" si="2"/>
        <v>0</v>
      </c>
    </row>
    <row r="11" ht="51.75" customHeight="1">
      <c r="A11" s="530"/>
      <c r="B11" s="548" t="s">
        <v>570</v>
      </c>
      <c r="C11" s="563"/>
      <c r="D11" s="550">
        <v>1.0</v>
      </c>
      <c r="E11" s="359"/>
      <c r="F11" s="283" t="s">
        <v>571</v>
      </c>
      <c r="G11" s="551">
        <v>230.0</v>
      </c>
      <c r="H11" s="552"/>
      <c r="I11" s="553"/>
      <c r="J11" s="554"/>
      <c r="K11" s="555"/>
      <c r="L11" s="556"/>
      <c r="M11" s="557"/>
      <c r="N11" s="558"/>
      <c r="O11" s="559"/>
      <c r="P11" s="550"/>
      <c r="Q11" s="550">
        <f t="shared" si="1"/>
        <v>0</v>
      </c>
      <c r="R11" s="550"/>
      <c r="S11" s="560">
        <f t="shared" si="2"/>
        <v>0</v>
      </c>
    </row>
    <row r="12" ht="51.75" customHeight="1">
      <c r="A12" s="530"/>
      <c r="B12" s="548" t="s">
        <v>572</v>
      </c>
      <c r="C12" s="561"/>
      <c r="D12" s="550">
        <v>1.0</v>
      </c>
      <c r="E12" s="359"/>
      <c r="F12" s="283" t="s">
        <v>573</v>
      </c>
      <c r="G12" s="551">
        <v>230.0</v>
      </c>
      <c r="H12" s="552"/>
      <c r="I12" s="553"/>
      <c r="J12" s="554"/>
      <c r="K12" s="555"/>
      <c r="L12" s="556"/>
      <c r="M12" s="557"/>
      <c r="N12" s="558"/>
      <c r="O12" s="559"/>
      <c r="P12" s="550"/>
      <c r="Q12" s="550">
        <f t="shared" si="1"/>
        <v>0</v>
      </c>
      <c r="R12" s="550"/>
      <c r="S12" s="560">
        <f t="shared" si="2"/>
        <v>0</v>
      </c>
    </row>
    <row r="13" ht="51.75" customHeight="1">
      <c r="A13" s="530"/>
      <c r="B13" s="548" t="s">
        <v>574</v>
      </c>
      <c r="C13" s="561"/>
      <c r="D13" s="550">
        <v>1.0</v>
      </c>
      <c r="E13" s="359"/>
      <c r="F13" s="283" t="s">
        <v>575</v>
      </c>
      <c r="G13" s="551">
        <v>230.0</v>
      </c>
      <c r="H13" s="552"/>
      <c r="I13" s="553"/>
      <c r="J13" s="554"/>
      <c r="K13" s="555"/>
      <c r="L13" s="556"/>
      <c r="M13" s="557"/>
      <c r="N13" s="558"/>
      <c r="O13" s="559"/>
      <c r="P13" s="550"/>
      <c r="Q13" s="550">
        <f t="shared" si="1"/>
        <v>0</v>
      </c>
      <c r="R13" s="550"/>
      <c r="S13" s="560">
        <f t="shared" si="2"/>
        <v>0</v>
      </c>
    </row>
    <row r="14" ht="51.75" customHeight="1">
      <c r="A14" s="530"/>
      <c r="B14" s="564" t="s">
        <v>576</v>
      </c>
      <c r="C14" s="565"/>
      <c r="D14" s="550">
        <v>1.0</v>
      </c>
      <c r="E14" s="566"/>
      <c r="F14" s="567" t="s">
        <v>577</v>
      </c>
      <c r="G14" s="551">
        <v>230.0</v>
      </c>
      <c r="H14" s="552"/>
      <c r="I14" s="553"/>
      <c r="J14" s="554"/>
      <c r="K14" s="555"/>
      <c r="L14" s="556"/>
      <c r="M14" s="557"/>
      <c r="N14" s="558"/>
      <c r="O14" s="559"/>
      <c r="P14" s="550"/>
      <c r="Q14" s="550">
        <f t="shared" si="1"/>
        <v>0</v>
      </c>
      <c r="R14" s="550"/>
      <c r="S14" s="560">
        <f t="shared" si="2"/>
        <v>0</v>
      </c>
    </row>
    <row r="15" ht="16.5" customHeight="1">
      <c r="A15" s="530"/>
      <c r="G15" s="3"/>
      <c r="S15" s="2"/>
    </row>
    <row r="16" ht="52.5" customHeight="1">
      <c r="A16" s="530"/>
      <c r="B16" s="568" t="s">
        <v>578</v>
      </c>
      <c r="C16" s="106"/>
      <c r="D16" s="569">
        <f>SUM(D17:D29)</f>
        <v>13</v>
      </c>
      <c r="E16" s="570"/>
      <c r="F16" s="104"/>
      <c r="G16" s="571">
        <f>sum(G17:G29)</f>
        <v>4870</v>
      </c>
      <c r="H16" s="572"/>
      <c r="I16" s="573"/>
      <c r="J16" s="574"/>
      <c r="K16" s="575"/>
      <c r="L16" s="576"/>
      <c r="M16" s="577"/>
      <c r="N16" s="578"/>
      <c r="O16" s="579"/>
      <c r="P16" s="580"/>
      <c r="Q16" s="580">
        <f>SUM(H16:P16)*D16</f>
        <v>0</v>
      </c>
      <c r="R16" s="580"/>
      <c r="S16" s="581">
        <f>SUM(H16:P16)*G16</f>
        <v>0</v>
      </c>
      <c r="T16" s="530"/>
      <c r="U16" s="530"/>
      <c r="V16" s="530"/>
      <c r="W16" s="530"/>
      <c r="X16" s="530"/>
    </row>
    <row r="17" ht="99.75" customHeight="1">
      <c r="A17" s="530"/>
      <c r="B17" s="582" t="s">
        <v>579</v>
      </c>
      <c r="C17" s="583"/>
      <c r="D17" s="584">
        <v>1.0</v>
      </c>
      <c r="E17" s="584" t="s">
        <v>580</v>
      </c>
      <c r="F17" s="585" t="s">
        <v>581</v>
      </c>
      <c r="G17" s="586">
        <v>275.0</v>
      </c>
      <c r="H17" s="587"/>
      <c r="I17" s="588"/>
      <c r="J17" s="589"/>
      <c r="K17" s="590"/>
      <c r="L17" s="591"/>
      <c r="M17" s="592"/>
      <c r="N17" s="593"/>
      <c r="O17" s="594"/>
      <c r="P17" s="584"/>
      <c r="Q17" s="584">
        <f t="shared" ref="Q17:Q29" si="3">SUM(H17:P17)</f>
        <v>0</v>
      </c>
      <c r="R17" s="584"/>
      <c r="S17" s="595">
        <f t="shared" ref="S17:S29" si="4">Q17*G17</f>
        <v>0</v>
      </c>
    </row>
    <row r="18" ht="99.75" customHeight="1">
      <c r="A18" s="530"/>
      <c r="B18" s="582" t="s">
        <v>582</v>
      </c>
      <c r="C18" s="191"/>
      <c r="D18" s="550">
        <v>1.0</v>
      </c>
      <c r="E18" s="550" t="s">
        <v>583</v>
      </c>
      <c r="F18" s="157" t="s">
        <v>584</v>
      </c>
      <c r="G18" s="586">
        <v>280.0</v>
      </c>
      <c r="H18" s="552"/>
      <c r="I18" s="553"/>
      <c r="J18" s="554"/>
      <c r="K18" s="555"/>
      <c r="L18" s="556"/>
      <c r="M18" s="557"/>
      <c r="N18" s="558"/>
      <c r="O18" s="559"/>
      <c r="P18" s="550"/>
      <c r="Q18" s="550">
        <f t="shared" si="3"/>
        <v>0</v>
      </c>
      <c r="R18" s="550"/>
      <c r="S18" s="596">
        <f t="shared" si="4"/>
        <v>0</v>
      </c>
    </row>
    <row r="19" ht="99.75" customHeight="1">
      <c r="A19" s="530"/>
      <c r="B19" s="582" t="s">
        <v>585</v>
      </c>
      <c r="C19" s="191"/>
      <c r="D19" s="550">
        <v>1.0</v>
      </c>
      <c r="E19" s="550" t="s">
        <v>586</v>
      </c>
      <c r="F19" s="157" t="s">
        <v>587</v>
      </c>
      <c r="G19" s="586">
        <v>460.0</v>
      </c>
      <c r="H19" s="552"/>
      <c r="I19" s="553"/>
      <c r="J19" s="554"/>
      <c r="K19" s="555"/>
      <c r="L19" s="556"/>
      <c r="M19" s="557"/>
      <c r="N19" s="558"/>
      <c r="O19" s="559"/>
      <c r="P19" s="550"/>
      <c r="Q19" s="550">
        <f t="shared" si="3"/>
        <v>0</v>
      </c>
      <c r="R19" s="550"/>
      <c r="S19" s="596">
        <f t="shared" si="4"/>
        <v>0</v>
      </c>
    </row>
    <row r="20" ht="99.75" customHeight="1">
      <c r="A20" s="530"/>
      <c r="B20" s="582" t="s">
        <v>588</v>
      </c>
      <c r="C20" s="191"/>
      <c r="D20" s="550">
        <v>1.0</v>
      </c>
      <c r="E20" s="550" t="s">
        <v>589</v>
      </c>
      <c r="F20" s="157" t="s">
        <v>590</v>
      </c>
      <c r="G20" s="586">
        <v>380.0</v>
      </c>
      <c r="H20" s="552"/>
      <c r="I20" s="553"/>
      <c r="J20" s="554"/>
      <c r="K20" s="555"/>
      <c r="L20" s="556"/>
      <c r="M20" s="557"/>
      <c r="N20" s="558"/>
      <c r="O20" s="559"/>
      <c r="P20" s="550"/>
      <c r="Q20" s="550">
        <f t="shared" si="3"/>
        <v>0</v>
      </c>
      <c r="R20" s="550"/>
      <c r="S20" s="596">
        <f t="shared" si="4"/>
        <v>0</v>
      </c>
    </row>
    <row r="21" ht="99.75" customHeight="1">
      <c r="A21" s="530"/>
      <c r="B21" s="582" t="s">
        <v>591</v>
      </c>
      <c r="C21" s="191"/>
      <c r="D21" s="550">
        <v>1.0</v>
      </c>
      <c r="E21" s="550" t="s">
        <v>592</v>
      </c>
      <c r="F21" s="157" t="s">
        <v>593</v>
      </c>
      <c r="G21" s="586">
        <v>455.0</v>
      </c>
      <c r="H21" s="552"/>
      <c r="I21" s="553"/>
      <c r="J21" s="554"/>
      <c r="K21" s="555"/>
      <c r="L21" s="556"/>
      <c r="M21" s="557"/>
      <c r="N21" s="558"/>
      <c r="O21" s="559"/>
      <c r="P21" s="550"/>
      <c r="Q21" s="550">
        <f t="shared" si="3"/>
        <v>0</v>
      </c>
      <c r="R21" s="550"/>
      <c r="S21" s="596">
        <f t="shared" si="4"/>
        <v>0</v>
      </c>
    </row>
    <row r="22" ht="99.75" customHeight="1">
      <c r="A22" s="530"/>
      <c r="B22" s="582" t="s">
        <v>594</v>
      </c>
      <c r="C22" s="597"/>
      <c r="D22" s="550">
        <v>1.0</v>
      </c>
      <c r="E22" s="550" t="s">
        <v>595</v>
      </c>
      <c r="F22" s="157" t="s">
        <v>596</v>
      </c>
      <c r="G22" s="586">
        <v>440.0</v>
      </c>
      <c r="H22" s="552"/>
      <c r="I22" s="553"/>
      <c r="J22" s="554"/>
      <c r="K22" s="555"/>
      <c r="L22" s="556"/>
      <c r="M22" s="557"/>
      <c r="N22" s="558"/>
      <c r="O22" s="559"/>
      <c r="P22" s="550"/>
      <c r="Q22" s="550">
        <f t="shared" si="3"/>
        <v>0</v>
      </c>
      <c r="R22" s="550"/>
      <c r="S22" s="596">
        <f t="shared" si="4"/>
        <v>0</v>
      </c>
    </row>
    <row r="23" ht="99.75" customHeight="1">
      <c r="A23" s="530"/>
      <c r="B23" s="582" t="s">
        <v>597</v>
      </c>
      <c r="C23" s="597"/>
      <c r="D23" s="550">
        <v>1.0</v>
      </c>
      <c r="E23" s="550" t="s">
        <v>598</v>
      </c>
      <c r="F23" s="157" t="s">
        <v>599</v>
      </c>
      <c r="G23" s="586">
        <v>400.0</v>
      </c>
      <c r="H23" s="552"/>
      <c r="I23" s="553"/>
      <c r="J23" s="554"/>
      <c r="K23" s="555"/>
      <c r="L23" s="556"/>
      <c r="M23" s="557"/>
      <c r="N23" s="558"/>
      <c r="O23" s="559"/>
      <c r="P23" s="550"/>
      <c r="Q23" s="550">
        <f t="shared" si="3"/>
        <v>0</v>
      </c>
      <c r="R23" s="550"/>
      <c r="S23" s="596">
        <f t="shared" si="4"/>
        <v>0</v>
      </c>
    </row>
    <row r="24" ht="99.75" customHeight="1">
      <c r="A24" s="530"/>
      <c r="B24" s="582" t="s">
        <v>600</v>
      </c>
      <c r="C24" s="191"/>
      <c r="D24" s="550">
        <v>1.0</v>
      </c>
      <c r="E24" s="550" t="s">
        <v>601</v>
      </c>
      <c r="F24" s="157" t="s">
        <v>602</v>
      </c>
      <c r="G24" s="586">
        <v>290.0</v>
      </c>
      <c r="H24" s="552"/>
      <c r="I24" s="553"/>
      <c r="J24" s="554"/>
      <c r="K24" s="555"/>
      <c r="L24" s="556"/>
      <c r="M24" s="557"/>
      <c r="N24" s="558"/>
      <c r="O24" s="559"/>
      <c r="P24" s="550"/>
      <c r="Q24" s="550">
        <f t="shared" si="3"/>
        <v>0</v>
      </c>
      <c r="R24" s="550"/>
      <c r="S24" s="596">
        <f t="shared" si="4"/>
        <v>0</v>
      </c>
    </row>
    <row r="25" ht="99.75" customHeight="1">
      <c r="A25" s="530"/>
      <c r="B25" s="582" t="s">
        <v>603</v>
      </c>
      <c r="C25" s="191"/>
      <c r="D25" s="550">
        <v>1.0</v>
      </c>
      <c r="E25" s="550" t="s">
        <v>604</v>
      </c>
      <c r="F25" s="157" t="s">
        <v>605</v>
      </c>
      <c r="G25" s="586">
        <v>280.0</v>
      </c>
      <c r="H25" s="552"/>
      <c r="I25" s="553"/>
      <c r="J25" s="554"/>
      <c r="K25" s="555"/>
      <c r="L25" s="556"/>
      <c r="M25" s="557"/>
      <c r="N25" s="558"/>
      <c r="O25" s="559"/>
      <c r="P25" s="550"/>
      <c r="Q25" s="550">
        <f t="shared" si="3"/>
        <v>0</v>
      </c>
      <c r="R25" s="550"/>
      <c r="S25" s="596">
        <f t="shared" si="4"/>
        <v>0</v>
      </c>
    </row>
    <row r="26" ht="99.75" customHeight="1">
      <c r="A26" s="530"/>
      <c r="B26" s="582" t="s">
        <v>606</v>
      </c>
      <c r="C26" s="191"/>
      <c r="D26" s="550">
        <v>1.0</v>
      </c>
      <c r="E26" s="550" t="s">
        <v>607</v>
      </c>
      <c r="F26" s="157" t="s">
        <v>608</v>
      </c>
      <c r="G26" s="586">
        <v>455.0</v>
      </c>
      <c r="H26" s="552"/>
      <c r="I26" s="553"/>
      <c r="J26" s="554"/>
      <c r="K26" s="555"/>
      <c r="L26" s="556"/>
      <c r="M26" s="557"/>
      <c r="N26" s="558"/>
      <c r="O26" s="559"/>
      <c r="P26" s="357"/>
      <c r="Q26" s="550">
        <f t="shared" si="3"/>
        <v>0</v>
      </c>
      <c r="R26" s="550"/>
      <c r="S26" s="596">
        <f t="shared" si="4"/>
        <v>0</v>
      </c>
    </row>
    <row r="27" ht="99.75" customHeight="1">
      <c r="A27" s="530"/>
      <c r="B27" s="582" t="s">
        <v>609</v>
      </c>
      <c r="C27" s="191"/>
      <c r="D27" s="550">
        <v>1.0</v>
      </c>
      <c r="E27" s="550" t="s">
        <v>610</v>
      </c>
      <c r="F27" s="157" t="s">
        <v>611</v>
      </c>
      <c r="G27" s="586">
        <v>275.0</v>
      </c>
      <c r="H27" s="552"/>
      <c r="I27" s="553"/>
      <c r="J27" s="554"/>
      <c r="K27" s="555"/>
      <c r="L27" s="556"/>
      <c r="M27" s="557"/>
      <c r="N27" s="558"/>
      <c r="O27" s="559"/>
      <c r="P27" s="550"/>
      <c r="Q27" s="550">
        <f t="shared" si="3"/>
        <v>0</v>
      </c>
      <c r="R27" s="550"/>
      <c r="S27" s="596">
        <f t="shared" si="4"/>
        <v>0</v>
      </c>
    </row>
    <row r="28" ht="99.75" customHeight="1">
      <c r="A28" s="530"/>
      <c r="B28" s="582" t="s">
        <v>612</v>
      </c>
      <c r="C28" s="597"/>
      <c r="D28" s="550">
        <v>1.0</v>
      </c>
      <c r="E28" s="550" t="s">
        <v>613</v>
      </c>
      <c r="F28" s="157" t="s">
        <v>614</v>
      </c>
      <c r="G28" s="586">
        <v>440.0</v>
      </c>
      <c r="H28" s="552"/>
      <c r="I28" s="553"/>
      <c r="J28" s="554"/>
      <c r="K28" s="555"/>
      <c r="L28" s="556"/>
      <c r="M28" s="557"/>
      <c r="N28" s="558"/>
      <c r="O28" s="559"/>
      <c r="P28" s="550"/>
      <c r="Q28" s="550">
        <f t="shared" si="3"/>
        <v>0</v>
      </c>
      <c r="R28" s="550"/>
      <c r="S28" s="596">
        <f t="shared" si="4"/>
        <v>0</v>
      </c>
    </row>
    <row r="29" ht="99.75" customHeight="1">
      <c r="A29" s="530"/>
      <c r="B29" s="582" t="s">
        <v>615</v>
      </c>
      <c r="C29" s="597"/>
      <c r="D29" s="550">
        <v>1.0</v>
      </c>
      <c r="E29" s="550" t="s">
        <v>613</v>
      </c>
      <c r="F29" s="157" t="s">
        <v>616</v>
      </c>
      <c r="G29" s="586">
        <v>440.0</v>
      </c>
      <c r="H29" s="552"/>
      <c r="I29" s="553"/>
      <c r="J29" s="554"/>
      <c r="K29" s="555"/>
      <c r="L29" s="556"/>
      <c r="M29" s="557"/>
      <c r="N29" s="558"/>
      <c r="O29" s="559"/>
      <c r="P29" s="550"/>
      <c r="Q29" s="550">
        <f t="shared" si="3"/>
        <v>0</v>
      </c>
      <c r="R29" s="550"/>
      <c r="S29" s="596">
        <f t="shared" si="4"/>
        <v>0</v>
      </c>
    </row>
    <row r="30" ht="28.5" customHeight="1">
      <c r="A30" s="530"/>
      <c r="G30" s="3"/>
      <c r="S30" s="2"/>
    </row>
    <row r="31" ht="58.5" customHeight="1">
      <c r="A31" s="530"/>
      <c r="B31" s="598" t="s">
        <v>617</v>
      </c>
      <c r="C31" s="106"/>
      <c r="D31" s="569">
        <v>18.0</v>
      </c>
      <c r="E31" s="570"/>
      <c r="F31" s="104"/>
      <c r="G31" s="571">
        <v>5405.0</v>
      </c>
      <c r="H31" s="572"/>
      <c r="I31" s="573"/>
      <c r="J31" s="574"/>
      <c r="K31" s="599"/>
      <c r="L31" s="576"/>
      <c r="M31" s="577"/>
      <c r="N31" s="578"/>
      <c r="O31" s="579"/>
      <c r="P31" s="580"/>
      <c r="Q31" s="580">
        <f>SUM(H31:P31)*D31</f>
        <v>0</v>
      </c>
      <c r="R31" s="600"/>
      <c r="S31" s="581">
        <f>SUM(H31:P31)*G31</f>
        <v>0</v>
      </c>
    </row>
    <row r="32" ht="73.5" customHeight="1">
      <c r="A32" s="530"/>
      <c r="B32" s="601" t="s">
        <v>618</v>
      </c>
      <c r="C32" s="602"/>
      <c r="D32" s="584">
        <v>1.0</v>
      </c>
      <c r="E32" s="584" t="s">
        <v>619</v>
      </c>
      <c r="F32" s="585" t="s">
        <v>620</v>
      </c>
      <c r="G32" s="603">
        <v>255.0</v>
      </c>
      <c r="H32" s="587"/>
      <c r="I32" s="588"/>
      <c r="J32" s="589"/>
      <c r="K32" s="590"/>
      <c r="L32" s="591"/>
      <c r="M32" s="592"/>
      <c r="N32" s="593"/>
      <c r="O32" s="594"/>
      <c r="P32" s="584"/>
      <c r="Q32" s="584">
        <f t="shared" ref="Q32:Q49" si="5">SUM(H32:P32)</f>
        <v>0</v>
      </c>
      <c r="R32" s="584"/>
      <c r="S32" s="595">
        <f t="shared" ref="S32:S49" si="6">Q32*G32</f>
        <v>0</v>
      </c>
    </row>
    <row r="33" ht="73.5" customHeight="1">
      <c r="A33" s="530"/>
      <c r="B33" s="601" t="s">
        <v>621</v>
      </c>
      <c r="C33" s="597"/>
      <c r="D33" s="550">
        <v>1.0</v>
      </c>
      <c r="E33" s="550" t="s">
        <v>622</v>
      </c>
      <c r="F33" s="157" t="s">
        <v>623</v>
      </c>
      <c r="G33" s="603">
        <v>265.0</v>
      </c>
      <c r="H33" s="552"/>
      <c r="I33" s="553"/>
      <c r="J33" s="554"/>
      <c r="K33" s="555"/>
      <c r="L33" s="556"/>
      <c r="M33" s="557"/>
      <c r="N33" s="558"/>
      <c r="O33" s="559"/>
      <c r="P33" s="550"/>
      <c r="Q33" s="550">
        <f t="shared" si="5"/>
        <v>0</v>
      </c>
      <c r="R33" s="550"/>
      <c r="S33" s="596">
        <f t="shared" si="6"/>
        <v>0</v>
      </c>
    </row>
    <row r="34" ht="73.5" customHeight="1">
      <c r="A34" s="530"/>
      <c r="B34" s="601" t="s">
        <v>624</v>
      </c>
      <c r="C34" s="597"/>
      <c r="D34" s="550">
        <v>1.0</v>
      </c>
      <c r="E34" s="550" t="s">
        <v>625</v>
      </c>
      <c r="F34" s="157" t="s">
        <v>626</v>
      </c>
      <c r="G34" s="603">
        <v>270.0</v>
      </c>
      <c r="H34" s="552"/>
      <c r="I34" s="553"/>
      <c r="J34" s="554"/>
      <c r="K34" s="555"/>
      <c r="L34" s="556"/>
      <c r="M34" s="557"/>
      <c r="N34" s="558"/>
      <c r="O34" s="559"/>
      <c r="P34" s="550"/>
      <c r="Q34" s="550">
        <f t="shared" si="5"/>
        <v>0</v>
      </c>
      <c r="R34" s="550"/>
      <c r="S34" s="596">
        <f t="shared" si="6"/>
        <v>0</v>
      </c>
    </row>
    <row r="35" ht="73.5" customHeight="1">
      <c r="A35" s="530"/>
      <c r="B35" s="601" t="s">
        <v>627</v>
      </c>
      <c r="C35" s="597"/>
      <c r="D35" s="550">
        <v>1.0</v>
      </c>
      <c r="E35" s="550" t="s">
        <v>628</v>
      </c>
      <c r="F35" s="157" t="s">
        <v>629</v>
      </c>
      <c r="G35" s="603">
        <v>330.0</v>
      </c>
      <c r="H35" s="552"/>
      <c r="I35" s="553"/>
      <c r="J35" s="554"/>
      <c r="K35" s="555"/>
      <c r="L35" s="556"/>
      <c r="M35" s="557"/>
      <c r="N35" s="558"/>
      <c r="O35" s="559"/>
      <c r="P35" s="550"/>
      <c r="Q35" s="550">
        <f t="shared" si="5"/>
        <v>0</v>
      </c>
      <c r="R35" s="550"/>
      <c r="S35" s="596">
        <f t="shared" si="6"/>
        <v>0</v>
      </c>
    </row>
    <row r="36" ht="73.5" customHeight="1">
      <c r="A36" s="530"/>
      <c r="B36" s="601" t="s">
        <v>630</v>
      </c>
      <c r="C36" s="597"/>
      <c r="D36" s="550">
        <v>1.0</v>
      </c>
      <c r="E36" s="550" t="s">
        <v>631</v>
      </c>
      <c r="F36" s="157" t="s">
        <v>632</v>
      </c>
      <c r="G36" s="603">
        <v>340.0</v>
      </c>
      <c r="H36" s="552"/>
      <c r="I36" s="553"/>
      <c r="J36" s="554"/>
      <c r="K36" s="555"/>
      <c r="L36" s="556"/>
      <c r="M36" s="557"/>
      <c r="N36" s="558"/>
      <c r="O36" s="559"/>
      <c r="P36" s="550"/>
      <c r="Q36" s="550">
        <f t="shared" si="5"/>
        <v>0</v>
      </c>
      <c r="R36" s="550"/>
      <c r="S36" s="596">
        <f t="shared" si="6"/>
        <v>0</v>
      </c>
    </row>
    <row r="37" ht="73.5" customHeight="1">
      <c r="A37" s="530"/>
      <c r="B37" s="601" t="s">
        <v>633</v>
      </c>
      <c r="C37" s="597"/>
      <c r="D37" s="550">
        <v>1.0</v>
      </c>
      <c r="E37" s="550" t="s">
        <v>634</v>
      </c>
      <c r="F37" s="157" t="s">
        <v>635</v>
      </c>
      <c r="G37" s="603">
        <v>340.0</v>
      </c>
      <c r="H37" s="552"/>
      <c r="I37" s="553"/>
      <c r="J37" s="554"/>
      <c r="K37" s="555"/>
      <c r="L37" s="556"/>
      <c r="M37" s="557"/>
      <c r="N37" s="558"/>
      <c r="O37" s="559"/>
      <c r="P37" s="550"/>
      <c r="Q37" s="550">
        <f t="shared" si="5"/>
        <v>0</v>
      </c>
      <c r="R37" s="550"/>
      <c r="S37" s="596">
        <f t="shared" si="6"/>
        <v>0</v>
      </c>
    </row>
    <row r="38" ht="73.5" customHeight="1">
      <c r="A38" s="530"/>
      <c r="B38" s="601" t="s">
        <v>636</v>
      </c>
      <c r="C38" s="597"/>
      <c r="D38" s="550">
        <v>1.0</v>
      </c>
      <c r="E38" s="550" t="s">
        <v>637</v>
      </c>
      <c r="F38" s="157" t="s">
        <v>638</v>
      </c>
      <c r="G38" s="603">
        <v>365.0</v>
      </c>
      <c r="H38" s="552"/>
      <c r="I38" s="553"/>
      <c r="J38" s="554"/>
      <c r="K38" s="555"/>
      <c r="L38" s="556"/>
      <c r="M38" s="557"/>
      <c r="N38" s="558"/>
      <c r="O38" s="559"/>
      <c r="P38" s="550"/>
      <c r="Q38" s="550">
        <f t="shared" si="5"/>
        <v>0</v>
      </c>
      <c r="R38" s="550"/>
      <c r="S38" s="596">
        <f t="shared" si="6"/>
        <v>0</v>
      </c>
    </row>
    <row r="39" ht="73.5" customHeight="1">
      <c r="A39" s="530"/>
      <c r="B39" s="601" t="s">
        <v>639</v>
      </c>
      <c r="C39" s="597"/>
      <c r="D39" s="550">
        <v>1.0</v>
      </c>
      <c r="E39" s="550" t="s">
        <v>640</v>
      </c>
      <c r="F39" s="157" t="s">
        <v>641</v>
      </c>
      <c r="G39" s="603">
        <v>245.0</v>
      </c>
      <c r="H39" s="552"/>
      <c r="I39" s="553"/>
      <c r="J39" s="554"/>
      <c r="K39" s="555"/>
      <c r="L39" s="556"/>
      <c r="M39" s="557"/>
      <c r="N39" s="558"/>
      <c r="O39" s="559"/>
      <c r="P39" s="550"/>
      <c r="Q39" s="550">
        <f t="shared" si="5"/>
        <v>0</v>
      </c>
      <c r="R39" s="550"/>
      <c r="S39" s="596">
        <f t="shared" si="6"/>
        <v>0</v>
      </c>
    </row>
    <row r="40" ht="73.5" customHeight="1">
      <c r="A40" s="530"/>
      <c r="B40" s="601" t="s">
        <v>642</v>
      </c>
      <c r="C40" s="597"/>
      <c r="D40" s="550">
        <v>1.0</v>
      </c>
      <c r="E40" s="550" t="s">
        <v>640</v>
      </c>
      <c r="F40" s="157" t="s">
        <v>643</v>
      </c>
      <c r="G40" s="603">
        <v>245.0</v>
      </c>
      <c r="H40" s="552"/>
      <c r="I40" s="553"/>
      <c r="J40" s="554"/>
      <c r="K40" s="555"/>
      <c r="L40" s="556"/>
      <c r="M40" s="557"/>
      <c r="N40" s="558"/>
      <c r="O40" s="559"/>
      <c r="P40" s="550"/>
      <c r="Q40" s="550">
        <f t="shared" si="5"/>
        <v>0</v>
      </c>
      <c r="R40" s="550"/>
      <c r="S40" s="596">
        <f t="shared" si="6"/>
        <v>0</v>
      </c>
    </row>
    <row r="41" ht="73.5" customHeight="1">
      <c r="A41" s="530"/>
      <c r="B41" s="601" t="s">
        <v>644</v>
      </c>
      <c r="C41" s="597"/>
      <c r="D41" s="550">
        <v>1.0</v>
      </c>
      <c r="E41" s="550" t="s">
        <v>640</v>
      </c>
      <c r="F41" s="157" t="s">
        <v>645</v>
      </c>
      <c r="G41" s="603">
        <v>245.0</v>
      </c>
      <c r="H41" s="552"/>
      <c r="I41" s="553"/>
      <c r="J41" s="554"/>
      <c r="K41" s="555"/>
      <c r="L41" s="556"/>
      <c r="M41" s="557"/>
      <c r="N41" s="558"/>
      <c r="O41" s="559"/>
      <c r="P41" s="550"/>
      <c r="Q41" s="550">
        <f t="shared" si="5"/>
        <v>0</v>
      </c>
      <c r="R41" s="550"/>
      <c r="S41" s="596">
        <f t="shared" si="6"/>
        <v>0</v>
      </c>
    </row>
    <row r="42" ht="73.5" customHeight="1">
      <c r="A42" s="530"/>
      <c r="B42" s="601" t="s">
        <v>646</v>
      </c>
      <c r="C42" s="597"/>
      <c r="D42" s="550">
        <v>1.0</v>
      </c>
      <c r="E42" s="550" t="s">
        <v>640</v>
      </c>
      <c r="F42" s="157" t="s">
        <v>647</v>
      </c>
      <c r="G42" s="603">
        <v>245.0</v>
      </c>
      <c r="H42" s="552"/>
      <c r="I42" s="553"/>
      <c r="J42" s="554"/>
      <c r="K42" s="555"/>
      <c r="L42" s="556"/>
      <c r="M42" s="557"/>
      <c r="N42" s="558"/>
      <c r="O42" s="559"/>
      <c r="P42" s="550"/>
      <c r="Q42" s="550">
        <f t="shared" si="5"/>
        <v>0</v>
      </c>
      <c r="R42" s="550"/>
      <c r="S42" s="596">
        <f t="shared" si="6"/>
        <v>0</v>
      </c>
    </row>
    <row r="43" ht="73.5" customHeight="1">
      <c r="A43" s="530"/>
      <c r="B43" s="601" t="s">
        <v>648</v>
      </c>
      <c r="C43" s="597"/>
      <c r="D43" s="550">
        <v>1.0</v>
      </c>
      <c r="E43" s="550" t="s">
        <v>649</v>
      </c>
      <c r="F43" s="157" t="s">
        <v>650</v>
      </c>
      <c r="G43" s="603">
        <v>270.0</v>
      </c>
      <c r="H43" s="552"/>
      <c r="I43" s="553"/>
      <c r="J43" s="554"/>
      <c r="K43" s="555"/>
      <c r="L43" s="556"/>
      <c r="M43" s="557"/>
      <c r="N43" s="558"/>
      <c r="O43" s="559"/>
      <c r="P43" s="550"/>
      <c r="Q43" s="550">
        <f t="shared" si="5"/>
        <v>0</v>
      </c>
      <c r="R43" s="550"/>
      <c r="S43" s="596">
        <f t="shared" si="6"/>
        <v>0</v>
      </c>
    </row>
    <row r="44" ht="73.5" customHeight="1">
      <c r="A44" s="530"/>
      <c r="B44" s="601" t="s">
        <v>651</v>
      </c>
      <c r="C44" s="597"/>
      <c r="D44" s="550">
        <v>1.0</v>
      </c>
      <c r="E44" s="550" t="s">
        <v>652</v>
      </c>
      <c r="F44" s="157" t="s">
        <v>653</v>
      </c>
      <c r="G44" s="603">
        <v>280.0</v>
      </c>
      <c r="H44" s="552"/>
      <c r="I44" s="553"/>
      <c r="J44" s="554"/>
      <c r="K44" s="555"/>
      <c r="L44" s="556"/>
      <c r="M44" s="557"/>
      <c r="N44" s="558"/>
      <c r="O44" s="559"/>
      <c r="P44" s="550"/>
      <c r="Q44" s="550">
        <f t="shared" si="5"/>
        <v>0</v>
      </c>
      <c r="R44" s="550"/>
      <c r="S44" s="596">
        <f t="shared" si="6"/>
        <v>0</v>
      </c>
    </row>
    <row r="45" ht="73.5" customHeight="1">
      <c r="A45" s="530"/>
      <c r="B45" s="601" t="s">
        <v>654</v>
      </c>
      <c r="C45" s="597"/>
      <c r="D45" s="550">
        <v>1.0</v>
      </c>
      <c r="E45" s="550" t="s">
        <v>655</v>
      </c>
      <c r="F45" s="157" t="s">
        <v>656</v>
      </c>
      <c r="G45" s="603">
        <v>315.0</v>
      </c>
      <c r="H45" s="552"/>
      <c r="I45" s="553"/>
      <c r="J45" s="554"/>
      <c r="K45" s="555"/>
      <c r="L45" s="556"/>
      <c r="M45" s="557"/>
      <c r="N45" s="558"/>
      <c r="O45" s="559"/>
      <c r="P45" s="550"/>
      <c r="Q45" s="550">
        <f t="shared" si="5"/>
        <v>0</v>
      </c>
      <c r="R45" s="550"/>
      <c r="S45" s="596">
        <f t="shared" si="6"/>
        <v>0</v>
      </c>
    </row>
    <row r="46" ht="73.5" customHeight="1">
      <c r="A46" s="530"/>
      <c r="B46" s="601" t="s">
        <v>657</v>
      </c>
      <c r="C46" s="597"/>
      <c r="D46" s="550">
        <v>1.0</v>
      </c>
      <c r="E46" s="550" t="s">
        <v>658</v>
      </c>
      <c r="F46" s="157" t="s">
        <v>659</v>
      </c>
      <c r="G46" s="603">
        <v>315.0</v>
      </c>
      <c r="H46" s="552"/>
      <c r="I46" s="553"/>
      <c r="J46" s="554"/>
      <c r="K46" s="555"/>
      <c r="L46" s="556"/>
      <c r="M46" s="557"/>
      <c r="N46" s="558"/>
      <c r="O46" s="559"/>
      <c r="P46" s="550"/>
      <c r="Q46" s="550">
        <f t="shared" si="5"/>
        <v>0</v>
      </c>
      <c r="R46" s="550"/>
      <c r="S46" s="596">
        <f t="shared" si="6"/>
        <v>0</v>
      </c>
    </row>
    <row r="47" ht="73.5" customHeight="1">
      <c r="A47" s="530"/>
      <c r="B47" s="601" t="s">
        <v>660</v>
      </c>
      <c r="C47" s="597"/>
      <c r="D47" s="550">
        <v>1.0</v>
      </c>
      <c r="E47" s="550" t="s">
        <v>661</v>
      </c>
      <c r="F47" s="157" t="s">
        <v>662</v>
      </c>
      <c r="G47" s="603">
        <v>350.0</v>
      </c>
      <c r="H47" s="552"/>
      <c r="I47" s="553"/>
      <c r="J47" s="554"/>
      <c r="K47" s="555"/>
      <c r="L47" s="556"/>
      <c r="M47" s="557"/>
      <c r="N47" s="558"/>
      <c r="O47" s="559"/>
      <c r="P47" s="550"/>
      <c r="Q47" s="550">
        <f t="shared" si="5"/>
        <v>0</v>
      </c>
      <c r="R47" s="550"/>
      <c r="S47" s="596">
        <f t="shared" si="6"/>
        <v>0</v>
      </c>
    </row>
    <row r="48" ht="73.5" customHeight="1">
      <c r="A48" s="530"/>
      <c r="B48" s="601" t="s">
        <v>663</v>
      </c>
      <c r="C48" s="597"/>
      <c r="D48" s="550">
        <v>1.0</v>
      </c>
      <c r="E48" s="550" t="s">
        <v>664</v>
      </c>
      <c r="F48" s="157" t="s">
        <v>665</v>
      </c>
      <c r="G48" s="603">
        <v>360.0</v>
      </c>
      <c r="H48" s="552"/>
      <c r="I48" s="553"/>
      <c r="J48" s="554"/>
      <c r="K48" s="555"/>
      <c r="L48" s="556"/>
      <c r="M48" s="557"/>
      <c r="N48" s="558"/>
      <c r="O48" s="559"/>
      <c r="P48" s="550"/>
      <c r="Q48" s="550">
        <f t="shared" si="5"/>
        <v>0</v>
      </c>
      <c r="R48" s="550"/>
      <c r="S48" s="596">
        <f t="shared" si="6"/>
        <v>0</v>
      </c>
    </row>
    <row r="49" ht="73.5" customHeight="1">
      <c r="A49" s="530"/>
      <c r="B49" s="601" t="s">
        <v>666</v>
      </c>
      <c r="C49" s="597"/>
      <c r="D49" s="550">
        <v>1.0</v>
      </c>
      <c r="E49" s="550" t="s">
        <v>667</v>
      </c>
      <c r="F49" s="157" t="s">
        <v>668</v>
      </c>
      <c r="G49" s="603">
        <v>370.0</v>
      </c>
      <c r="H49" s="552"/>
      <c r="I49" s="553"/>
      <c r="J49" s="554"/>
      <c r="K49" s="604"/>
      <c r="L49" s="556"/>
      <c r="M49" s="605"/>
      <c r="N49" s="606"/>
      <c r="O49" s="559"/>
      <c r="P49" s="550"/>
      <c r="Q49" s="550">
        <f t="shared" si="5"/>
        <v>0</v>
      </c>
      <c r="R49" s="550"/>
      <c r="S49" s="596">
        <f t="shared" si="6"/>
        <v>0</v>
      </c>
    </row>
    <row r="50" ht="21.0" customHeight="1">
      <c r="A50" s="530"/>
      <c r="G50" s="2"/>
      <c r="S50" s="2"/>
    </row>
    <row r="51" ht="12.0" customHeight="1">
      <c r="A51" s="530"/>
      <c r="G51" s="3"/>
      <c r="S51" s="2"/>
    </row>
    <row r="52" ht="12.75" customHeight="1">
      <c r="A52" s="530"/>
      <c r="G52" s="3"/>
      <c r="S52" s="2"/>
    </row>
    <row r="53" ht="54.75" customHeight="1">
      <c r="A53" s="530"/>
      <c r="B53" s="607" t="s">
        <v>669</v>
      </c>
      <c r="C53" s="106"/>
      <c r="D53" s="600">
        <f>SUM(D54:D68)</f>
        <v>15</v>
      </c>
      <c r="E53" s="608"/>
      <c r="F53" s="104"/>
      <c r="G53" s="571">
        <f>sum(G54:G68)</f>
        <v>3750</v>
      </c>
      <c r="H53" s="609"/>
      <c r="I53" s="610"/>
      <c r="J53" s="611"/>
      <c r="K53" s="612"/>
      <c r="L53" s="613"/>
      <c r="M53" s="614"/>
      <c r="N53" s="615"/>
      <c r="O53" s="616"/>
      <c r="P53" s="600"/>
      <c r="Q53" s="580">
        <f>SUM(H53:P53)*D53</f>
        <v>0</v>
      </c>
      <c r="R53" s="600"/>
      <c r="S53" s="581">
        <f>SUM(H53:P53)*G53</f>
        <v>0</v>
      </c>
    </row>
    <row r="54" ht="68.25" customHeight="1">
      <c r="A54" s="530"/>
      <c r="B54" s="617" t="s">
        <v>670</v>
      </c>
      <c r="C54" s="602"/>
      <c r="D54" s="584">
        <v>1.0</v>
      </c>
      <c r="E54" s="618" t="s">
        <v>671</v>
      </c>
      <c r="F54" s="619" t="s">
        <v>672</v>
      </c>
      <c r="G54" s="620">
        <v>250.0</v>
      </c>
      <c r="H54" s="587"/>
      <c r="I54" s="588"/>
      <c r="J54" s="589"/>
      <c r="K54" s="621"/>
      <c r="L54" s="591"/>
      <c r="M54" s="622"/>
      <c r="N54" s="593"/>
      <c r="O54" s="594"/>
      <c r="P54" s="584"/>
      <c r="Q54" s="584">
        <f t="shared" ref="Q54:Q68" si="7">SUM(H54:P54)</f>
        <v>0</v>
      </c>
      <c r="R54" s="584"/>
      <c r="S54" s="595">
        <f t="shared" ref="S54:S68" si="8">Q54*G54</f>
        <v>0</v>
      </c>
    </row>
    <row r="55" ht="68.25" customHeight="1">
      <c r="A55" s="530"/>
      <c r="B55" s="617" t="s">
        <v>673</v>
      </c>
      <c r="C55" s="602"/>
      <c r="D55" s="584">
        <v>1.0</v>
      </c>
      <c r="E55" s="618" t="s">
        <v>674</v>
      </c>
      <c r="F55" s="619" t="s">
        <v>675</v>
      </c>
      <c r="G55" s="620">
        <v>250.0</v>
      </c>
      <c r="H55" s="587"/>
      <c r="I55" s="588"/>
      <c r="J55" s="589"/>
      <c r="K55" s="590"/>
      <c r="L55" s="591"/>
      <c r="M55" s="592"/>
      <c r="N55" s="593"/>
      <c r="O55" s="594"/>
      <c r="P55" s="584"/>
      <c r="Q55" s="584">
        <f t="shared" si="7"/>
        <v>0</v>
      </c>
      <c r="R55" s="584"/>
      <c r="S55" s="595">
        <f t="shared" si="8"/>
        <v>0</v>
      </c>
    </row>
    <row r="56" ht="68.25" customHeight="1">
      <c r="A56" s="530"/>
      <c r="B56" s="617" t="s">
        <v>676</v>
      </c>
      <c r="C56" s="597"/>
      <c r="D56" s="550">
        <v>1.0</v>
      </c>
      <c r="E56" s="359" t="s">
        <v>677</v>
      </c>
      <c r="F56" s="283" t="s">
        <v>678</v>
      </c>
      <c r="G56" s="620">
        <v>250.0</v>
      </c>
      <c r="H56" s="587"/>
      <c r="I56" s="588"/>
      <c r="J56" s="589"/>
      <c r="K56" s="590"/>
      <c r="L56" s="591"/>
      <c r="M56" s="592"/>
      <c r="N56" s="593"/>
      <c r="O56" s="594"/>
      <c r="P56" s="584"/>
      <c r="Q56" s="584">
        <f t="shared" si="7"/>
        <v>0</v>
      </c>
      <c r="R56" s="584"/>
      <c r="S56" s="595">
        <f t="shared" si="8"/>
        <v>0</v>
      </c>
    </row>
    <row r="57" ht="68.25" customHeight="1">
      <c r="A57" s="530"/>
      <c r="B57" s="617" t="s">
        <v>679</v>
      </c>
      <c r="C57" s="597"/>
      <c r="D57" s="550">
        <v>1.0</v>
      </c>
      <c r="E57" s="359" t="s">
        <v>677</v>
      </c>
      <c r="F57" s="283" t="s">
        <v>680</v>
      </c>
      <c r="G57" s="620">
        <v>250.0</v>
      </c>
      <c r="H57" s="587"/>
      <c r="I57" s="588"/>
      <c r="J57" s="589"/>
      <c r="K57" s="590"/>
      <c r="L57" s="591"/>
      <c r="M57" s="592"/>
      <c r="N57" s="593"/>
      <c r="O57" s="594"/>
      <c r="P57" s="584"/>
      <c r="Q57" s="584">
        <f t="shared" si="7"/>
        <v>0</v>
      </c>
      <c r="R57" s="584"/>
      <c r="S57" s="595">
        <f t="shared" si="8"/>
        <v>0</v>
      </c>
    </row>
    <row r="58" ht="68.25" customHeight="1">
      <c r="A58" s="530"/>
      <c r="B58" s="617" t="s">
        <v>681</v>
      </c>
      <c r="C58" s="597"/>
      <c r="D58" s="550">
        <v>1.0</v>
      </c>
      <c r="E58" s="359" t="s">
        <v>682</v>
      </c>
      <c r="F58" s="283" t="s">
        <v>683</v>
      </c>
      <c r="G58" s="620">
        <v>250.0</v>
      </c>
      <c r="H58" s="587"/>
      <c r="I58" s="588"/>
      <c r="J58" s="589"/>
      <c r="K58" s="590"/>
      <c r="L58" s="591"/>
      <c r="M58" s="592"/>
      <c r="N58" s="593"/>
      <c r="O58" s="594"/>
      <c r="P58" s="584"/>
      <c r="Q58" s="584">
        <f t="shared" si="7"/>
        <v>0</v>
      </c>
      <c r="R58" s="584"/>
      <c r="S58" s="595">
        <f t="shared" si="8"/>
        <v>0</v>
      </c>
    </row>
    <row r="59" ht="68.25" customHeight="1">
      <c r="A59" s="530"/>
      <c r="B59" s="617" t="s">
        <v>684</v>
      </c>
      <c r="C59" s="597"/>
      <c r="D59" s="550">
        <v>1.0</v>
      </c>
      <c r="E59" s="359" t="s">
        <v>682</v>
      </c>
      <c r="F59" s="283" t="s">
        <v>685</v>
      </c>
      <c r="G59" s="620">
        <v>250.0</v>
      </c>
      <c r="H59" s="587"/>
      <c r="I59" s="588"/>
      <c r="J59" s="589"/>
      <c r="K59" s="590"/>
      <c r="L59" s="591"/>
      <c r="M59" s="592"/>
      <c r="N59" s="593"/>
      <c r="O59" s="594"/>
      <c r="P59" s="584"/>
      <c r="Q59" s="584">
        <f t="shared" si="7"/>
        <v>0</v>
      </c>
      <c r="R59" s="584"/>
      <c r="S59" s="595">
        <f t="shared" si="8"/>
        <v>0</v>
      </c>
    </row>
    <row r="60" ht="68.25" customHeight="1">
      <c r="A60" s="530"/>
      <c r="B60" s="617" t="s">
        <v>686</v>
      </c>
      <c r="C60" s="597"/>
      <c r="D60" s="550">
        <v>1.0</v>
      </c>
      <c r="E60" s="359" t="s">
        <v>687</v>
      </c>
      <c r="F60" s="283" t="s">
        <v>688</v>
      </c>
      <c r="G60" s="620">
        <v>250.0</v>
      </c>
      <c r="H60" s="587"/>
      <c r="I60" s="588"/>
      <c r="J60" s="589"/>
      <c r="K60" s="590"/>
      <c r="L60" s="591"/>
      <c r="M60" s="592"/>
      <c r="N60" s="593"/>
      <c r="O60" s="594"/>
      <c r="P60" s="584"/>
      <c r="Q60" s="584">
        <f t="shared" si="7"/>
        <v>0</v>
      </c>
      <c r="R60" s="584"/>
      <c r="S60" s="595">
        <f t="shared" si="8"/>
        <v>0</v>
      </c>
    </row>
    <row r="61" ht="68.25" customHeight="1">
      <c r="A61" s="530"/>
      <c r="B61" s="617" t="s">
        <v>689</v>
      </c>
      <c r="C61" s="597"/>
      <c r="D61" s="550">
        <v>1.0</v>
      </c>
      <c r="E61" s="359" t="s">
        <v>677</v>
      </c>
      <c r="F61" s="283" t="s">
        <v>690</v>
      </c>
      <c r="G61" s="620">
        <v>250.0</v>
      </c>
      <c r="H61" s="587"/>
      <c r="I61" s="588"/>
      <c r="J61" s="589"/>
      <c r="K61" s="590"/>
      <c r="L61" s="591"/>
      <c r="M61" s="592"/>
      <c r="N61" s="593"/>
      <c r="O61" s="594"/>
      <c r="P61" s="584"/>
      <c r="Q61" s="584">
        <f t="shared" si="7"/>
        <v>0</v>
      </c>
      <c r="R61" s="584"/>
      <c r="S61" s="595">
        <f t="shared" si="8"/>
        <v>0</v>
      </c>
    </row>
    <row r="62" ht="68.25" customHeight="1">
      <c r="A62" s="530"/>
      <c r="B62" s="617" t="s">
        <v>691</v>
      </c>
      <c r="C62" s="597"/>
      <c r="D62" s="550">
        <v>1.0</v>
      </c>
      <c r="E62" s="359" t="s">
        <v>692</v>
      </c>
      <c r="F62" s="283" t="s">
        <v>693</v>
      </c>
      <c r="G62" s="620">
        <v>250.0</v>
      </c>
      <c r="H62" s="587"/>
      <c r="I62" s="588"/>
      <c r="J62" s="589"/>
      <c r="K62" s="590"/>
      <c r="L62" s="591"/>
      <c r="M62" s="592"/>
      <c r="N62" s="593"/>
      <c r="O62" s="594"/>
      <c r="P62" s="584"/>
      <c r="Q62" s="584">
        <f t="shared" si="7"/>
        <v>0</v>
      </c>
      <c r="R62" s="584"/>
      <c r="S62" s="595">
        <f t="shared" si="8"/>
        <v>0</v>
      </c>
    </row>
    <row r="63" ht="68.25" customHeight="1">
      <c r="A63" s="530"/>
      <c r="B63" s="617" t="s">
        <v>694</v>
      </c>
      <c r="C63" s="597"/>
      <c r="D63" s="550">
        <v>1.0</v>
      </c>
      <c r="E63" s="359" t="s">
        <v>692</v>
      </c>
      <c r="F63" s="283" t="s">
        <v>695</v>
      </c>
      <c r="G63" s="620">
        <v>250.0</v>
      </c>
      <c r="H63" s="587"/>
      <c r="I63" s="588"/>
      <c r="J63" s="589"/>
      <c r="K63" s="590"/>
      <c r="L63" s="591"/>
      <c r="M63" s="592"/>
      <c r="N63" s="593"/>
      <c r="O63" s="594"/>
      <c r="P63" s="584"/>
      <c r="Q63" s="584">
        <f t="shared" si="7"/>
        <v>0</v>
      </c>
      <c r="R63" s="584"/>
      <c r="S63" s="595">
        <f t="shared" si="8"/>
        <v>0</v>
      </c>
    </row>
    <row r="64" ht="68.25" customHeight="1">
      <c r="A64" s="530"/>
      <c r="B64" s="617" t="s">
        <v>696</v>
      </c>
      <c r="C64" s="597"/>
      <c r="D64" s="550">
        <v>1.0</v>
      </c>
      <c r="E64" s="359" t="s">
        <v>697</v>
      </c>
      <c r="F64" s="283" t="s">
        <v>698</v>
      </c>
      <c r="G64" s="620">
        <v>250.0</v>
      </c>
      <c r="H64" s="587"/>
      <c r="I64" s="588"/>
      <c r="J64" s="589"/>
      <c r="K64" s="590"/>
      <c r="L64" s="591"/>
      <c r="M64" s="592"/>
      <c r="N64" s="593"/>
      <c r="O64" s="594"/>
      <c r="P64" s="584"/>
      <c r="Q64" s="584">
        <f t="shared" si="7"/>
        <v>0</v>
      </c>
      <c r="R64" s="584"/>
      <c r="S64" s="595">
        <f t="shared" si="8"/>
        <v>0</v>
      </c>
    </row>
    <row r="65" ht="68.25" customHeight="1">
      <c r="A65" s="530"/>
      <c r="B65" s="617" t="s">
        <v>699</v>
      </c>
      <c r="C65" s="597"/>
      <c r="D65" s="550">
        <v>1.0</v>
      </c>
      <c r="E65" s="359" t="s">
        <v>697</v>
      </c>
      <c r="F65" s="283" t="s">
        <v>700</v>
      </c>
      <c r="G65" s="620">
        <v>250.0</v>
      </c>
      <c r="H65" s="587"/>
      <c r="I65" s="588"/>
      <c r="J65" s="589"/>
      <c r="K65" s="590"/>
      <c r="L65" s="591"/>
      <c r="M65" s="592"/>
      <c r="N65" s="593"/>
      <c r="O65" s="594"/>
      <c r="P65" s="584"/>
      <c r="Q65" s="584">
        <f t="shared" si="7"/>
        <v>0</v>
      </c>
      <c r="R65" s="584"/>
      <c r="S65" s="595">
        <f t="shared" si="8"/>
        <v>0</v>
      </c>
    </row>
    <row r="66" ht="68.25" customHeight="1">
      <c r="A66" s="530"/>
      <c r="B66" s="617" t="s">
        <v>701</v>
      </c>
      <c r="C66" s="597"/>
      <c r="D66" s="550">
        <v>1.0</v>
      </c>
      <c r="E66" s="359" t="s">
        <v>702</v>
      </c>
      <c r="F66" s="283"/>
      <c r="G66" s="620">
        <v>250.0</v>
      </c>
      <c r="H66" s="587"/>
      <c r="I66" s="588"/>
      <c r="J66" s="589"/>
      <c r="K66" s="590"/>
      <c r="L66" s="591"/>
      <c r="M66" s="592"/>
      <c r="N66" s="593"/>
      <c r="O66" s="594"/>
      <c r="P66" s="584"/>
      <c r="Q66" s="584">
        <f t="shared" si="7"/>
        <v>0</v>
      </c>
      <c r="R66" s="584"/>
      <c r="S66" s="595">
        <f t="shared" si="8"/>
        <v>0</v>
      </c>
    </row>
    <row r="67" ht="68.25" customHeight="1">
      <c r="A67" s="530"/>
      <c r="B67" s="617" t="s">
        <v>703</v>
      </c>
      <c r="C67" s="597"/>
      <c r="D67" s="550">
        <v>1.0</v>
      </c>
      <c r="E67" s="359" t="s">
        <v>702</v>
      </c>
      <c r="F67" s="283" t="s">
        <v>704</v>
      </c>
      <c r="G67" s="620">
        <v>250.0</v>
      </c>
      <c r="H67" s="587"/>
      <c r="I67" s="588"/>
      <c r="J67" s="589"/>
      <c r="K67" s="590"/>
      <c r="L67" s="591"/>
      <c r="M67" s="592"/>
      <c r="N67" s="593"/>
      <c r="O67" s="594"/>
      <c r="P67" s="584"/>
      <c r="Q67" s="584">
        <f t="shared" si="7"/>
        <v>0</v>
      </c>
      <c r="R67" s="584"/>
      <c r="S67" s="595">
        <f t="shared" si="8"/>
        <v>0</v>
      </c>
    </row>
    <row r="68" ht="68.25" customHeight="1">
      <c r="A68" s="530"/>
      <c r="B68" s="617" t="s">
        <v>705</v>
      </c>
      <c r="C68" s="597"/>
      <c r="D68" s="550">
        <v>1.0</v>
      </c>
      <c r="E68" s="359" t="s">
        <v>702</v>
      </c>
      <c r="F68" s="283" t="s">
        <v>706</v>
      </c>
      <c r="G68" s="620">
        <v>250.0</v>
      </c>
      <c r="H68" s="587"/>
      <c r="I68" s="588"/>
      <c r="J68" s="589"/>
      <c r="K68" s="590"/>
      <c r="L68" s="591"/>
      <c r="M68" s="592"/>
      <c r="N68" s="593"/>
      <c r="O68" s="594"/>
      <c r="P68" s="584"/>
      <c r="Q68" s="584">
        <f t="shared" si="7"/>
        <v>0</v>
      </c>
      <c r="R68" s="584"/>
      <c r="S68" s="595">
        <f t="shared" si="8"/>
        <v>0</v>
      </c>
    </row>
    <row r="69" ht="24.75" customHeight="1">
      <c r="A69" s="530"/>
      <c r="G69" s="2"/>
      <c r="S69" s="2"/>
    </row>
    <row r="70" ht="24.75" customHeight="1">
      <c r="A70" s="530"/>
      <c r="G70" s="3"/>
      <c r="H70" s="623">
        <f t="shared" ref="H70:S70" si="9">SUM(H6:H68)</f>
        <v>0</v>
      </c>
      <c r="I70" s="623">
        <f t="shared" si="9"/>
        <v>0</v>
      </c>
      <c r="J70" s="623">
        <f t="shared" si="9"/>
        <v>0</v>
      </c>
      <c r="K70" s="623">
        <f t="shared" si="9"/>
        <v>0</v>
      </c>
      <c r="L70" s="623">
        <f t="shared" si="9"/>
        <v>0</v>
      </c>
      <c r="M70" s="623">
        <f t="shared" si="9"/>
        <v>0</v>
      </c>
      <c r="N70" s="623">
        <f t="shared" si="9"/>
        <v>0</v>
      </c>
      <c r="O70" s="623">
        <f t="shared" si="9"/>
        <v>0</v>
      </c>
      <c r="P70" s="623">
        <f t="shared" si="9"/>
        <v>0</v>
      </c>
      <c r="Q70" s="623">
        <f t="shared" si="9"/>
        <v>0</v>
      </c>
      <c r="R70" s="623">
        <f t="shared" si="9"/>
        <v>0</v>
      </c>
      <c r="S70" s="624">
        <f t="shared" si="9"/>
        <v>0</v>
      </c>
    </row>
    <row r="71" ht="15.75" customHeight="1">
      <c r="A71" s="530"/>
      <c r="G71" s="3"/>
      <c r="S71" s="2"/>
    </row>
    <row r="72" ht="15.75" customHeight="1">
      <c r="A72" s="530"/>
      <c r="G72" s="3"/>
      <c r="S72" s="2"/>
    </row>
    <row r="73" ht="15.75" customHeight="1">
      <c r="A73" s="530"/>
      <c r="G73" s="3"/>
      <c r="S73" s="2"/>
    </row>
    <row r="74" ht="15.75" customHeight="1">
      <c r="A74" s="530"/>
      <c r="G74" s="3"/>
      <c r="S74" s="2"/>
    </row>
    <row r="75" ht="15.75" customHeight="1">
      <c r="A75" s="530"/>
      <c r="G75" s="3"/>
      <c r="S75" s="2"/>
    </row>
    <row r="76" ht="15.75" customHeight="1">
      <c r="A76" s="530"/>
      <c r="G76" s="3"/>
      <c r="S76" s="2"/>
    </row>
    <row r="77" ht="15.75" customHeight="1">
      <c r="A77" s="530"/>
      <c r="G77" s="3"/>
      <c r="S77" s="2"/>
    </row>
    <row r="78" ht="15.75" customHeight="1">
      <c r="A78" s="530"/>
      <c r="G78" s="3"/>
      <c r="S78" s="2"/>
    </row>
    <row r="79" ht="15.75" customHeight="1">
      <c r="A79" s="530"/>
      <c r="G79" s="3"/>
      <c r="S79" s="2"/>
    </row>
    <row r="80" ht="15.75" customHeight="1">
      <c r="A80" s="530"/>
      <c r="G80" s="3"/>
      <c r="S80" s="2"/>
    </row>
    <row r="81" ht="15.75" customHeight="1">
      <c r="G81" s="3"/>
      <c r="S81" s="2"/>
    </row>
    <row r="82" ht="15.75" customHeight="1">
      <c r="G82" s="3"/>
      <c r="S82" s="2"/>
    </row>
    <row r="83" ht="15.75" customHeight="1">
      <c r="G83" s="3"/>
      <c r="S83" s="2"/>
    </row>
    <row r="84" ht="15.75" customHeight="1">
      <c r="G84" s="3"/>
      <c r="S84" s="2"/>
    </row>
    <row r="85" ht="15.75" customHeight="1">
      <c r="G85" s="3"/>
      <c r="S85" s="2"/>
    </row>
    <row r="86" ht="15.75" customHeight="1">
      <c r="G86" s="3"/>
      <c r="S86" s="2"/>
    </row>
    <row r="87" ht="15.75" customHeight="1">
      <c r="G87" s="3"/>
      <c r="S87" s="2"/>
    </row>
    <row r="88" ht="15.75" customHeight="1">
      <c r="G88" s="3"/>
      <c r="S88" s="2"/>
    </row>
    <row r="89" ht="15.75" customHeight="1">
      <c r="G89" s="3"/>
      <c r="S89" s="2"/>
    </row>
    <row r="90" ht="15.75" customHeight="1">
      <c r="G90" s="3"/>
      <c r="S90" s="2"/>
    </row>
    <row r="91" ht="15.75" customHeight="1">
      <c r="G91" s="3"/>
      <c r="S91" s="2"/>
    </row>
    <row r="92" ht="15.75" customHeight="1">
      <c r="G92" s="3"/>
      <c r="S92" s="2"/>
    </row>
    <row r="93" ht="15.75" customHeight="1">
      <c r="G93" s="3"/>
      <c r="S93" s="2"/>
    </row>
    <row r="94" ht="15.75" customHeight="1">
      <c r="G94" s="3"/>
      <c r="S94" s="2"/>
    </row>
    <row r="95" ht="15.75" customHeight="1">
      <c r="G95" s="3"/>
      <c r="S95" s="2"/>
    </row>
    <row r="96" ht="15.75" customHeight="1">
      <c r="G96" s="3"/>
      <c r="S96" s="2"/>
    </row>
    <row r="97" ht="15.75" customHeight="1">
      <c r="G97" s="3"/>
      <c r="S97" s="2"/>
    </row>
    <row r="98" ht="15.75" customHeight="1">
      <c r="G98" s="3"/>
      <c r="S98" s="2"/>
    </row>
    <row r="99" ht="15.75" customHeight="1">
      <c r="G99" s="3"/>
      <c r="S99" s="2"/>
    </row>
    <row r="100" ht="15.75" customHeight="1">
      <c r="G100" s="3"/>
      <c r="S100" s="2"/>
    </row>
    <row r="101" ht="15.75" customHeight="1">
      <c r="G101" s="3"/>
      <c r="S101" s="2"/>
    </row>
    <row r="102" ht="15.75" customHeight="1">
      <c r="G102" s="3"/>
      <c r="S102" s="2"/>
    </row>
    <row r="103" ht="15.75" customHeight="1">
      <c r="G103" s="3"/>
      <c r="S103" s="2"/>
    </row>
    <row r="104" ht="15.75" customHeight="1">
      <c r="G104" s="3"/>
      <c r="S104" s="2"/>
    </row>
    <row r="105" ht="15.75" customHeight="1">
      <c r="G105" s="3"/>
      <c r="S105" s="2"/>
    </row>
    <row r="106" ht="15.75" customHeight="1">
      <c r="G106" s="3"/>
      <c r="S106" s="2"/>
    </row>
    <row r="107" ht="15.75" customHeight="1">
      <c r="G107" s="3"/>
      <c r="S107" s="2"/>
    </row>
    <row r="108" ht="15.75" customHeight="1">
      <c r="G108" s="3"/>
      <c r="S108" s="2"/>
    </row>
    <row r="109" ht="15.75" customHeight="1">
      <c r="G109" s="3"/>
      <c r="S109" s="2"/>
    </row>
    <row r="110" ht="15.75" customHeight="1">
      <c r="G110" s="3"/>
      <c r="S110" s="2"/>
    </row>
    <row r="111" ht="15.75" customHeight="1">
      <c r="G111" s="3"/>
      <c r="S111" s="2"/>
    </row>
    <row r="112" ht="15.75" customHeight="1">
      <c r="G112" s="3"/>
      <c r="S112" s="2"/>
    </row>
    <row r="113" ht="15.75" customHeight="1">
      <c r="G113" s="3"/>
      <c r="S113" s="2"/>
    </row>
    <row r="114" ht="15.75" customHeight="1">
      <c r="G114" s="3"/>
      <c r="S114" s="2"/>
    </row>
    <row r="115" ht="15.75" customHeight="1">
      <c r="G115" s="3"/>
      <c r="S115" s="2"/>
    </row>
    <row r="116" ht="15.75" customHeight="1">
      <c r="G116" s="3"/>
      <c r="S116" s="2"/>
    </row>
    <row r="117" ht="15.75" customHeight="1">
      <c r="G117" s="3"/>
      <c r="S117" s="2"/>
    </row>
    <row r="118" ht="15.75" customHeight="1">
      <c r="G118" s="3"/>
      <c r="S118" s="2"/>
    </row>
    <row r="119" ht="15.75" customHeight="1">
      <c r="G119" s="3"/>
      <c r="S119" s="2"/>
    </row>
    <row r="120" ht="15.75" customHeight="1">
      <c r="G120" s="3"/>
      <c r="S120" s="2"/>
    </row>
    <row r="121" ht="15.75" customHeight="1">
      <c r="G121" s="3"/>
      <c r="S121" s="2"/>
    </row>
    <row r="122" ht="15.75" customHeight="1">
      <c r="G122" s="3"/>
      <c r="S122" s="2"/>
    </row>
    <row r="123" ht="15.75" customHeight="1">
      <c r="G123" s="3"/>
      <c r="S123" s="2"/>
    </row>
    <row r="124" ht="15.75" customHeight="1">
      <c r="G124" s="3"/>
      <c r="S124" s="2"/>
    </row>
    <row r="125" ht="15.75" customHeight="1">
      <c r="G125" s="3"/>
      <c r="S125" s="2"/>
    </row>
    <row r="126" ht="15.75" customHeight="1">
      <c r="G126" s="3"/>
      <c r="S126" s="2"/>
    </row>
    <row r="127" ht="15.75" customHeight="1">
      <c r="G127" s="3"/>
      <c r="S127" s="2"/>
    </row>
    <row r="128" ht="15.75" customHeight="1">
      <c r="G128" s="3"/>
      <c r="S128" s="2"/>
    </row>
    <row r="129" ht="15.75" customHeight="1">
      <c r="G129" s="3"/>
      <c r="S129" s="2"/>
    </row>
    <row r="130" ht="15.75" customHeight="1">
      <c r="G130" s="3"/>
      <c r="S130" s="2"/>
    </row>
    <row r="131" ht="15.75" customHeight="1">
      <c r="G131" s="3"/>
      <c r="S131" s="2"/>
    </row>
    <row r="132" ht="15.75" customHeight="1">
      <c r="G132" s="3"/>
      <c r="S132" s="2"/>
    </row>
    <row r="133" ht="15.75" customHeight="1">
      <c r="G133" s="3"/>
      <c r="S133" s="2"/>
    </row>
    <row r="134" ht="15.75" customHeight="1">
      <c r="G134" s="3"/>
      <c r="S134" s="2"/>
    </row>
    <row r="135" ht="15.75" customHeight="1">
      <c r="G135" s="3"/>
      <c r="S135" s="2"/>
    </row>
    <row r="136" ht="15.75" customHeight="1">
      <c r="G136" s="3"/>
      <c r="S136" s="2"/>
    </row>
    <row r="137" ht="15.75" customHeight="1">
      <c r="G137" s="3"/>
      <c r="S137" s="2"/>
    </row>
    <row r="138" ht="15.75" customHeight="1">
      <c r="G138" s="3"/>
      <c r="S138" s="2"/>
    </row>
    <row r="139" ht="15.75" customHeight="1">
      <c r="G139" s="3"/>
      <c r="S139" s="2"/>
    </row>
    <row r="140" ht="15.75" customHeight="1">
      <c r="G140" s="3"/>
      <c r="S140" s="2"/>
    </row>
    <row r="141" ht="15.75" customHeight="1">
      <c r="G141" s="3"/>
      <c r="S141" s="2"/>
    </row>
    <row r="142" ht="15.75" customHeight="1">
      <c r="G142" s="3"/>
      <c r="S142" s="2"/>
    </row>
    <row r="143" ht="15.75" customHeight="1">
      <c r="G143" s="3"/>
      <c r="S143" s="2"/>
    </row>
    <row r="144" ht="15.75" customHeight="1">
      <c r="G144" s="3"/>
      <c r="S144" s="2"/>
    </row>
    <row r="145" ht="15.75" customHeight="1">
      <c r="G145" s="3"/>
      <c r="S145" s="2"/>
    </row>
    <row r="146" ht="15.75" customHeight="1">
      <c r="G146" s="3"/>
      <c r="S146" s="2"/>
    </row>
    <row r="147" ht="15.75" customHeight="1">
      <c r="G147" s="3"/>
      <c r="S147" s="2"/>
    </row>
    <row r="148" ht="15.75" customHeight="1">
      <c r="G148" s="3"/>
      <c r="S148" s="2"/>
    </row>
    <row r="149" ht="15.75" customHeight="1">
      <c r="G149" s="3"/>
      <c r="S149" s="2"/>
    </row>
    <row r="150" ht="15.75" customHeight="1">
      <c r="G150" s="3"/>
      <c r="S150" s="2"/>
    </row>
    <row r="151" ht="15.75" customHeight="1">
      <c r="G151" s="3"/>
      <c r="S151" s="2"/>
    </row>
    <row r="152" ht="15.75" customHeight="1">
      <c r="G152" s="3"/>
      <c r="S152" s="2"/>
    </row>
    <row r="153" ht="15.75" customHeight="1">
      <c r="G153" s="3"/>
      <c r="S153" s="2"/>
    </row>
    <row r="154" ht="15.75" customHeight="1">
      <c r="G154" s="3"/>
      <c r="S154" s="2"/>
    </row>
    <row r="155" ht="15.75" customHeight="1">
      <c r="G155" s="3"/>
      <c r="S155" s="2"/>
    </row>
    <row r="156" ht="15.75" customHeight="1">
      <c r="G156" s="3"/>
      <c r="S156" s="2"/>
    </row>
    <row r="157" ht="15.75" customHeight="1">
      <c r="G157" s="3"/>
      <c r="S157" s="2"/>
    </row>
    <row r="158" ht="15.75" customHeight="1">
      <c r="G158" s="3"/>
      <c r="S158" s="2"/>
    </row>
    <row r="159" ht="15.75" customHeight="1">
      <c r="G159" s="3"/>
      <c r="S159" s="2"/>
    </row>
    <row r="160" ht="15.75" customHeight="1">
      <c r="G160" s="3"/>
      <c r="S160" s="2"/>
    </row>
    <row r="161" ht="15.75" customHeight="1">
      <c r="G161" s="3"/>
      <c r="S161" s="2"/>
    </row>
    <row r="162" ht="15.75" customHeight="1">
      <c r="G162" s="3"/>
      <c r="S162" s="2"/>
    </row>
    <row r="163" ht="15.75" customHeight="1">
      <c r="G163" s="3"/>
      <c r="S163" s="2"/>
    </row>
    <row r="164" ht="15.75" customHeight="1">
      <c r="G164" s="3"/>
      <c r="S164" s="2"/>
    </row>
    <row r="165" ht="15.75" customHeight="1">
      <c r="G165" s="3"/>
      <c r="S165" s="2"/>
    </row>
    <row r="166" ht="15.75" customHeight="1">
      <c r="G166" s="3"/>
      <c r="S166" s="2"/>
    </row>
    <row r="167" ht="15.75" customHeight="1">
      <c r="G167" s="3"/>
      <c r="S167" s="2"/>
    </row>
    <row r="168" ht="15.75" customHeight="1">
      <c r="G168" s="3"/>
      <c r="S168" s="2"/>
    </row>
    <row r="169" ht="15.75" customHeight="1">
      <c r="G169" s="3"/>
      <c r="S169" s="2"/>
    </row>
    <row r="170" ht="15.75" customHeight="1">
      <c r="G170" s="3"/>
      <c r="S170" s="2"/>
    </row>
    <row r="171" ht="15.75" customHeight="1">
      <c r="G171" s="3"/>
      <c r="S171" s="2"/>
    </row>
    <row r="172" ht="15.75" customHeight="1">
      <c r="G172" s="3"/>
      <c r="S172" s="2"/>
    </row>
    <row r="173" ht="15.75" customHeight="1">
      <c r="G173" s="3"/>
      <c r="S173" s="2"/>
    </row>
    <row r="174" ht="15.75" customHeight="1">
      <c r="G174" s="3"/>
      <c r="S174" s="2"/>
    </row>
    <row r="175" ht="15.75" customHeight="1">
      <c r="G175" s="3"/>
      <c r="S175" s="2"/>
    </row>
    <row r="176" ht="15.75" customHeight="1">
      <c r="G176" s="3"/>
      <c r="S176" s="2"/>
    </row>
    <row r="177" ht="15.75" customHeight="1">
      <c r="G177" s="3"/>
      <c r="S177" s="2"/>
    </row>
    <row r="178" ht="15.75" customHeight="1">
      <c r="G178" s="3"/>
      <c r="S178" s="2"/>
    </row>
    <row r="179" ht="15.75" customHeight="1">
      <c r="G179" s="3"/>
      <c r="S179" s="2"/>
    </row>
    <row r="180" ht="15.75" customHeight="1">
      <c r="G180" s="3"/>
      <c r="S180" s="2"/>
    </row>
    <row r="181" ht="15.75" customHeight="1">
      <c r="G181" s="3"/>
      <c r="S181" s="2"/>
    </row>
    <row r="182" ht="15.75" customHeight="1">
      <c r="G182" s="3"/>
      <c r="S182" s="2"/>
    </row>
    <row r="183" ht="15.75" customHeight="1">
      <c r="G183" s="3"/>
      <c r="S183" s="2"/>
    </row>
    <row r="184" ht="15.75" customHeight="1">
      <c r="G184" s="3"/>
      <c r="S184" s="2"/>
    </row>
    <row r="185" ht="15.75" customHeight="1">
      <c r="G185" s="3"/>
      <c r="S185" s="2"/>
    </row>
    <row r="186" ht="15.75" customHeight="1">
      <c r="G186" s="3"/>
      <c r="S186" s="2"/>
    </row>
    <row r="187" ht="15.75" customHeight="1">
      <c r="G187" s="3"/>
      <c r="S187" s="2"/>
    </row>
    <row r="188" ht="15.75" customHeight="1">
      <c r="G188" s="3"/>
      <c r="S188" s="2"/>
    </row>
    <row r="189" ht="15.75" customHeight="1">
      <c r="G189" s="3"/>
      <c r="S189" s="2"/>
    </row>
    <row r="190" ht="15.75" customHeight="1">
      <c r="G190" s="3"/>
      <c r="S190" s="2"/>
    </row>
    <row r="191" ht="15.75" customHeight="1">
      <c r="G191" s="3"/>
      <c r="S191" s="2"/>
    </row>
    <row r="192" ht="15.75" customHeight="1">
      <c r="G192" s="3"/>
      <c r="S192" s="2"/>
    </row>
    <row r="193" ht="15.75" customHeight="1">
      <c r="G193" s="3"/>
      <c r="S193" s="2"/>
    </row>
    <row r="194" ht="15.75" customHeight="1">
      <c r="G194" s="3"/>
      <c r="S194" s="2"/>
    </row>
    <row r="195" ht="15.75" customHeight="1">
      <c r="G195" s="3"/>
      <c r="S195" s="2"/>
    </row>
    <row r="196" ht="15.75" customHeight="1">
      <c r="G196" s="3"/>
      <c r="S196" s="2"/>
    </row>
    <row r="197" ht="15.75" customHeight="1">
      <c r="G197" s="3"/>
      <c r="S197" s="2"/>
    </row>
    <row r="198" ht="15.75" customHeight="1">
      <c r="G198" s="3"/>
      <c r="S198" s="2"/>
    </row>
    <row r="199" ht="15.75" customHeight="1">
      <c r="G199" s="3"/>
      <c r="S199" s="2"/>
    </row>
    <row r="200" ht="15.75" customHeight="1">
      <c r="G200" s="3"/>
      <c r="S200" s="2"/>
    </row>
    <row r="201" ht="15.75" customHeight="1">
      <c r="G201" s="3"/>
      <c r="S201" s="2"/>
    </row>
    <row r="202" ht="15.75" customHeight="1">
      <c r="G202" s="3"/>
      <c r="S202" s="2"/>
    </row>
    <row r="203" ht="15.75" customHeight="1">
      <c r="G203" s="3"/>
      <c r="S203" s="2"/>
    </row>
    <row r="204" ht="15.75" customHeight="1">
      <c r="G204" s="3"/>
      <c r="S204" s="2"/>
    </row>
    <row r="205" ht="15.75" customHeight="1">
      <c r="G205" s="3"/>
      <c r="S205" s="2"/>
    </row>
    <row r="206" ht="15.75" customHeight="1">
      <c r="G206" s="3"/>
      <c r="S206" s="2"/>
    </row>
    <row r="207" ht="15.75" customHeight="1">
      <c r="G207" s="3"/>
      <c r="S207" s="2"/>
    </row>
    <row r="208" ht="15.75" customHeight="1">
      <c r="G208" s="3"/>
      <c r="S208" s="2"/>
    </row>
    <row r="209" ht="15.75" customHeight="1">
      <c r="G209" s="3"/>
      <c r="S209" s="2"/>
    </row>
    <row r="210" ht="15.75" customHeight="1">
      <c r="G210" s="3"/>
      <c r="S210" s="2"/>
    </row>
    <row r="211" ht="15.75" customHeight="1">
      <c r="G211" s="3"/>
      <c r="S211" s="2"/>
    </row>
    <row r="212" ht="15.75" customHeight="1">
      <c r="G212" s="3"/>
      <c r="S212" s="2"/>
    </row>
    <row r="213" ht="15.75" customHeight="1">
      <c r="G213" s="3"/>
      <c r="S213" s="2"/>
    </row>
    <row r="214" ht="15.75" customHeight="1">
      <c r="G214" s="3"/>
      <c r="S214" s="2"/>
    </row>
    <row r="215" ht="15.75" customHeight="1">
      <c r="G215" s="3"/>
      <c r="S215" s="2"/>
    </row>
    <row r="216" ht="15.75" customHeight="1">
      <c r="G216" s="3"/>
      <c r="S216" s="2"/>
    </row>
    <row r="217" ht="15.75" customHeight="1">
      <c r="G217" s="3"/>
      <c r="S217" s="2"/>
    </row>
    <row r="218" ht="15.75" customHeight="1">
      <c r="G218" s="3"/>
      <c r="S218" s="2"/>
    </row>
    <row r="219" ht="15.75" customHeight="1">
      <c r="G219" s="3"/>
      <c r="S219" s="2"/>
    </row>
    <row r="220" ht="15.75" customHeight="1">
      <c r="G220" s="3"/>
      <c r="S220" s="2"/>
    </row>
    <row r="221" ht="15.75" customHeight="1">
      <c r="G221" s="3"/>
      <c r="S221" s="2"/>
    </row>
    <row r="222" ht="15.75" customHeight="1">
      <c r="G222" s="3"/>
      <c r="S222" s="2"/>
    </row>
    <row r="223" ht="15.75" customHeight="1">
      <c r="G223" s="3"/>
      <c r="S223" s="2"/>
    </row>
    <row r="224" ht="15.75" customHeight="1">
      <c r="G224" s="3"/>
      <c r="S224" s="2"/>
    </row>
    <row r="225" ht="15.75" customHeight="1">
      <c r="G225" s="3"/>
      <c r="S225" s="2"/>
    </row>
    <row r="226" ht="15.75" customHeight="1">
      <c r="G226" s="3"/>
      <c r="S226" s="2"/>
    </row>
    <row r="227" ht="15.75" customHeight="1">
      <c r="G227" s="3"/>
      <c r="S227" s="2"/>
    </row>
    <row r="228" ht="15.75" customHeight="1">
      <c r="G228" s="3"/>
      <c r="S228" s="2"/>
    </row>
    <row r="229" ht="15.75" customHeight="1">
      <c r="G229" s="3"/>
      <c r="S229" s="2"/>
    </row>
    <row r="230" ht="15.75" customHeight="1">
      <c r="G230" s="3"/>
      <c r="S230" s="2"/>
    </row>
    <row r="231" ht="15.75" customHeight="1">
      <c r="G231" s="3"/>
      <c r="S231" s="2"/>
    </row>
    <row r="232" ht="15.75" customHeight="1">
      <c r="G232" s="3"/>
      <c r="S232" s="2"/>
    </row>
    <row r="233" ht="15.75" customHeight="1">
      <c r="G233" s="3"/>
      <c r="S233" s="2"/>
    </row>
    <row r="234" ht="15.75" customHeight="1">
      <c r="G234" s="3"/>
      <c r="S234" s="2"/>
    </row>
    <row r="235" ht="15.75" customHeight="1">
      <c r="G235" s="3"/>
      <c r="S235" s="2"/>
    </row>
    <row r="236" ht="15.75" customHeight="1">
      <c r="G236" s="3"/>
      <c r="S236" s="2"/>
    </row>
    <row r="237" ht="15.75" customHeight="1">
      <c r="G237" s="3"/>
      <c r="S237" s="2"/>
    </row>
    <row r="238" ht="15.75" customHeight="1">
      <c r="G238" s="3"/>
      <c r="S238" s="2"/>
    </row>
    <row r="239" ht="15.75" customHeight="1">
      <c r="G239" s="3"/>
      <c r="S239" s="2"/>
    </row>
    <row r="240" ht="15.75" customHeight="1">
      <c r="G240" s="3"/>
      <c r="S240" s="2"/>
    </row>
    <row r="241" ht="15.75" customHeight="1">
      <c r="G241" s="3"/>
      <c r="S241" s="2"/>
    </row>
    <row r="242" ht="15.75" customHeight="1">
      <c r="G242" s="3"/>
      <c r="S242" s="2"/>
    </row>
    <row r="243" ht="15.75" customHeight="1">
      <c r="G243" s="3"/>
      <c r="S243" s="2"/>
    </row>
    <row r="244" ht="15.75" customHeight="1">
      <c r="G244" s="3"/>
      <c r="S244" s="2"/>
    </row>
    <row r="245" ht="15.75" customHeight="1">
      <c r="G245" s="3"/>
      <c r="S245" s="2"/>
    </row>
    <row r="246" ht="15.75" customHeight="1">
      <c r="G246" s="3"/>
      <c r="S246" s="2"/>
    </row>
    <row r="247" ht="15.75" customHeight="1">
      <c r="G247" s="3"/>
      <c r="S247" s="2"/>
    </row>
    <row r="248" ht="15.75" customHeight="1">
      <c r="G248" s="3"/>
      <c r="S248" s="2"/>
    </row>
    <row r="249" ht="15.75" customHeight="1">
      <c r="G249" s="3"/>
      <c r="S249" s="2"/>
    </row>
    <row r="250" ht="15.75" customHeight="1">
      <c r="G250" s="3"/>
      <c r="S250" s="2"/>
    </row>
    <row r="251" ht="15.75" customHeight="1">
      <c r="G251" s="3"/>
      <c r="S251" s="2"/>
    </row>
    <row r="252" ht="15.75" customHeight="1">
      <c r="G252" s="3"/>
      <c r="S252" s="2"/>
    </row>
    <row r="253" ht="15.75" customHeight="1">
      <c r="G253" s="3"/>
      <c r="S253" s="2"/>
    </row>
    <row r="254" ht="15.75" customHeight="1">
      <c r="G254" s="3"/>
      <c r="S254" s="2"/>
    </row>
    <row r="255" ht="15.75" customHeight="1">
      <c r="G255" s="3"/>
      <c r="S255" s="2"/>
    </row>
    <row r="256" ht="15.75" customHeight="1">
      <c r="G256" s="3"/>
      <c r="S256" s="2"/>
    </row>
    <row r="257" ht="15.75" customHeight="1">
      <c r="G257" s="3"/>
      <c r="S257" s="2"/>
    </row>
    <row r="258" ht="15.75" customHeight="1">
      <c r="G258" s="3"/>
      <c r="S258" s="2"/>
    </row>
    <row r="259" ht="15.75" customHeight="1">
      <c r="G259" s="3"/>
      <c r="S259" s="2"/>
    </row>
    <row r="260" ht="15.75" customHeight="1">
      <c r="G260" s="3"/>
      <c r="S260" s="2"/>
    </row>
    <row r="261" ht="15.75" customHeight="1">
      <c r="G261" s="3"/>
      <c r="S261" s="2"/>
    </row>
    <row r="262" ht="15.75" customHeight="1">
      <c r="G262" s="3"/>
      <c r="S262" s="2"/>
    </row>
    <row r="263" ht="15.75" customHeight="1">
      <c r="G263" s="3"/>
      <c r="S263" s="2"/>
    </row>
    <row r="264" ht="15.75" customHeight="1">
      <c r="G264" s="3"/>
      <c r="S264" s="2"/>
    </row>
    <row r="265" ht="15.75" customHeight="1">
      <c r="G265" s="3"/>
      <c r="S265" s="2"/>
    </row>
    <row r="266" ht="15.75" customHeight="1">
      <c r="G266" s="3"/>
      <c r="S266" s="2"/>
    </row>
    <row r="267" ht="15.75" customHeight="1">
      <c r="G267" s="3"/>
      <c r="S267" s="2"/>
    </row>
    <row r="268" ht="15.75" customHeight="1">
      <c r="G268" s="3"/>
      <c r="S268" s="2"/>
    </row>
    <row r="269" ht="15.75" customHeight="1">
      <c r="G269" s="3"/>
      <c r="S269" s="2"/>
    </row>
    <row r="270" ht="15.75" customHeight="1">
      <c r="G270" s="3"/>
      <c r="S270" s="2"/>
    </row>
    <row r="271" ht="15.75" customHeight="1">
      <c r="G271" s="2"/>
      <c r="S271" s="2"/>
    </row>
    <row r="272" ht="15.75" customHeight="1">
      <c r="G272" s="2"/>
      <c r="S272" s="2"/>
    </row>
    <row r="273" ht="15.75" customHeight="1">
      <c r="G273" s="2"/>
      <c r="S273" s="2"/>
    </row>
    <row r="274" ht="15.75" customHeight="1">
      <c r="G274" s="2"/>
      <c r="S274" s="2"/>
    </row>
    <row r="275" ht="15.75" customHeight="1">
      <c r="G275" s="2"/>
      <c r="S275" s="2"/>
    </row>
    <row r="276" ht="15.75" customHeight="1">
      <c r="G276" s="2"/>
      <c r="S276" s="2"/>
    </row>
    <row r="277" ht="15.75" customHeight="1">
      <c r="G277" s="2"/>
      <c r="S277" s="2"/>
    </row>
    <row r="278" ht="15.75" customHeight="1">
      <c r="G278" s="2"/>
      <c r="S278" s="2"/>
    </row>
    <row r="279" ht="15.75" customHeight="1">
      <c r="G279" s="2"/>
      <c r="S279" s="2"/>
    </row>
    <row r="280" ht="15.75" customHeight="1">
      <c r="G280" s="2"/>
      <c r="S280" s="2"/>
    </row>
    <row r="281" ht="15.75" customHeight="1">
      <c r="G281" s="2"/>
      <c r="S281" s="2"/>
    </row>
    <row r="282" ht="15.75" customHeight="1">
      <c r="G282" s="2"/>
      <c r="S282" s="2"/>
    </row>
    <row r="283" ht="15.75" customHeight="1">
      <c r="G283" s="2"/>
      <c r="S283" s="2"/>
    </row>
    <row r="284" ht="15.75" customHeight="1">
      <c r="G284" s="2"/>
      <c r="S284" s="2"/>
    </row>
    <row r="285" ht="15.75" customHeight="1">
      <c r="G285" s="2"/>
      <c r="S285" s="2"/>
    </row>
    <row r="286" ht="15.75" customHeight="1">
      <c r="G286" s="2"/>
      <c r="S286" s="2"/>
    </row>
    <row r="287" ht="15.75" customHeight="1">
      <c r="G287" s="2"/>
      <c r="S287" s="2"/>
    </row>
    <row r="288" ht="15.75" customHeight="1">
      <c r="G288" s="2"/>
      <c r="S288" s="2"/>
    </row>
    <row r="289" ht="15.75" customHeight="1">
      <c r="G289" s="2"/>
      <c r="S289" s="2"/>
    </row>
    <row r="290" ht="15.75" customHeight="1">
      <c r="G290" s="2"/>
      <c r="S290" s="2"/>
    </row>
    <row r="291" ht="15.75" customHeight="1">
      <c r="G291" s="2"/>
      <c r="S291" s="2"/>
    </row>
    <row r="292" ht="15.75" customHeight="1">
      <c r="G292" s="2"/>
      <c r="S292" s="2"/>
    </row>
    <row r="293" ht="15.75" customHeight="1">
      <c r="G293" s="2"/>
      <c r="S293" s="2"/>
    </row>
    <row r="294" ht="15.75" customHeight="1">
      <c r="G294" s="2"/>
      <c r="S294" s="2"/>
    </row>
    <row r="295" ht="15.75" customHeight="1">
      <c r="G295" s="2"/>
      <c r="S295" s="2"/>
    </row>
    <row r="296" ht="15.75" customHeight="1">
      <c r="G296" s="2"/>
      <c r="S296" s="2"/>
    </row>
    <row r="297" ht="15.75" customHeight="1">
      <c r="G297" s="2"/>
      <c r="S297" s="2"/>
    </row>
    <row r="298" ht="15.75" customHeight="1">
      <c r="G298" s="2"/>
      <c r="S298" s="2"/>
    </row>
    <row r="299" ht="15.75" customHeight="1">
      <c r="G299" s="2"/>
      <c r="S299" s="2"/>
    </row>
    <row r="300" ht="15.75" customHeight="1">
      <c r="G300" s="2"/>
      <c r="S300" s="2"/>
    </row>
    <row r="301" ht="15.75" customHeight="1">
      <c r="G301" s="2"/>
      <c r="S301" s="2"/>
    </row>
    <row r="302" ht="15.75" customHeight="1">
      <c r="G302" s="2"/>
      <c r="S302" s="2"/>
    </row>
    <row r="303" ht="15.75" customHeight="1">
      <c r="G303" s="2"/>
      <c r="S303" s="2"/>
    </row>
    <row r="304" ht="15.75" customHeight="1">
      <c r="G304" s="2"/>
      <c r="S304" s="2"/>
    </row>
    <row r="305" ht="15.75" customHeight="1">
      <c r="G305" s="2"/>
      <c r="S305" s="2"/>
    </row>
    <row r="306" ht="15.75" customHeight="1">
      <c r="G306" s="2"/>
      <c r="S306" s="2"/>
    </row>
    <row r="307" ht="15.75" customHeight="1">
      <c r="G307" s="2"/>
      <c r="S307" s="2"/>
    </row>
    <row r="308" ht="15.75" customHeight="1">
      <c r="G308" s="2"/>
      <c r="S308" s="2"/>
    </row>
    <row r="309" ht="15.75" customHeight="1">
      <c r="G309" s="2"/>
      <c r="S309" s="2"/>
    </row>
    <row r="310" ht="15.75" customHeight="1">
      <c r="G310" s="2"/>
      <c r="S310" s="2"/>
    </row>
    <row r="311" ht="15.75" customHeight="1">
      <c r="G311" s="2"/>
      <c r="S311" s="2"/>
    </row>
    <row r="312" ht="15.75" customHeight="1">
      <c r="G312" s="2"/>
      <c r="S312" s="2"/>
    </row>
    <row r="313" ht="15.75" customHeight="1">
      <c r="G313" s="2"/>
      <c r="S313" s="2"/>
    </row>
    <row r="314" ht="15.75" customHeight="1">
      <c r="G314" s="2"/>
      <c r="S314" s="2"/>
    </row>
    <row r="315" ht="15.75" customHeight="1">
      <c r="G315" s="2"/>
      <c r="S315" s="2"/>
    </row>
    <row r="316" ht="15.75" customHeight="1">
      <c r="G316" s="2"/>
      <c r="S316" s="2"/>
    </row>
    <row r="317" ht="15.75" customHeight="1">
      <c r="G317" s="2"/>
      <c r="S317" s="2"/>
    </row>
    <row r="318" ht="15.75" customHeight="1">
      <c r="G318" s="2"/>
      <c r="S318" s="2"/>
    </row>
    <row r="319" ht="15.75" customHeight="1">
      <c r="G319" s="2"/>
      <c r="S319" s="2"/>
    </row>
    <row r="320" ht="15.75" customHeight="1">
      <c r="G320" s="2"/>
      <c r="S320" s="2"/>
    </row>
    <row r="321" ht="15.75" customHeight="1">
      <c r="G321" s="2"/>
      <c r="S321" s="2"/>
    </row>
    <row r="322" ht="15.75" customHeight="1">
      <c r="G322" s="2"/>
      <c r="S322" s="2"/>
    </row>
    <row r="323" ht="15.75" customHeight="1">
      <c r="G323" s="2"/>
      <c r="S323" s="2"/>
    </row>
    <row r="324" ht="15.75" customHeight="1">
      <c r="G324" s="2"/>
      <c r="S324" s="2"/>
    </row>
    <row r="325" ht="15.75" customHeight="1">
      <c r="G325" s="2"/>
      <c r="S325" s="2"/>
    </row>
    <row r="326" ht="15.75" customHeight="1">
      <c r="G326" s="2"/>
      <c r="S326" s="2"/>
    </row>
    <row r="327" ht="15.75" customHeight="1">
      <c r="G327" s="2"/>
      <c r="S327" s="2"/>
    </row>
    <row r="328" ht="15.75" customHeight="1">
      <c r="G328" s="2"/>
      <c r="S328" s="2"/>
    </row>
    <row r="329" ht="15.75" customHeight="1">
      <c r="G329" s="2"/>
      <c r="S329" s="2"/>
    </row>
    <row r="330" ht="15.75" customHeight="1">
      <c r="G330" s="2"/>
      <c r="S330" s="2"/>
    </row>
    <row r="331" ht="15.75" customHeight="1">
      <c r="G331" s="2"/>
      <c r="S331" s="2"/>
    </row>
    <row r="332" ht="15.75" customHeight="1">
      <c r="G332" s="2"/>
      <c r="S332" s="2"/>
    </row>
    <row r="333" ht="15.75" customHeight="1">
      <c r="G333" s="2"/>
      <c r="S333" s="2"/>
    </row>
    <row r="334" ht="15.75" customHeight="1">
      <c r="G334" s="2"/>
      <c r="S334" s="2"/>
    </row>
    <row r="335" ht="15.75" customHeight="1">
      <c r="G335" s="2"/>
      <c r="S335" s="2"/>
    </row>
    <row r="336" ht="15.75" customHeight="1">
      <c r="G336" s="2"/>
      <c r="S336" s="2"/>
    </row>
    <row r="337" ht="15.75" customHeight="1">
      <c r="G337" s="2"/>
      <c r="S337" s="2"/>
    </row>
    <row r="338" ht="15.75" customHeight="1">
      <c r="G338" s="2"/>
      <c r="S338" s="2"/>
    </row>
    <row r="339" ht="15.75" customHeight="1">
      <c r="G339" s="2"/>
      <c r="S339" s="2"/>
    </row>
    <row r="340" ht="15.75" customHeight="1">
      <c r="G340" s="2"/>
      <c r="S340" s="2"/>
    </row>
    <row r="341" ht="15.75" customHeight="1">
      <c r="G341" s="2"/>
      <c r="S341" s="2"/>
    </row>
    <row r="342" ht="15.75" customHeight="1">
      <c r="G342" s="2"/>
      <c r="S342" s="2"/>
    </row>
    <row r="343" ht="15.75" customHeight="1">
      <c r="G343" s="2"/>
      <c r="S343" s="2"/>
    </row>
    <row r="344" ht="15.75" customHeight="1">
      <c r="G344" s="2"/>
      <c r="S344" s="2"/>
    </row>
    <row r="345" ht="15.75" customHeight="1">
      <c r="G345" s="2"/>
      <c r="S345" s="2"/>
    </row>
    <row r="346" ht="15.75" customHeight="1">
      <c r="G346" s="2"/>
      <c r="S346" s="2"/>
    </row>
    <row r="347" ht="15.75" customHeight="1">
      <c r="G347" s="2"/>
      <c r="S347" s="2"/>
    </row>
    <row r="348" ht="15.75" customHeight="1">
      <c r="G348" s="2"/>
      <c r="S348" s="2"/>
    </row>
    <row r="349" ht="15.75" customHeight="1">
      <c r="G349" s="2"/>
      <c r="S349" s="2"/>
    </row>
    <row r="350" ht="15.75" customHeight="1">
      <c r="G350" s="2"/>
      <c r="S350" s="2"/>
    </row>
    <row r="351" ht="15.75" customHeight="1">
      <c r="G351" s="2"/>
      <c r="S351" s="2"/>
    </row>
    <row r="352" ht="15.75" customHeight="1">
      <c r="G352" s="2"/>
      <c r="S352" s="2"/>
    </row>
    <row r="353" ht="15.75" customHeight="1">
      <c r="G353" s="2"/>
      <c r="S353" s="2"/>
    </row>
    <row r="354" ht="15.75" customHeight="1">
      <c r="G354" s="2"/>
      <c r="S354" s="2"/>
    </row>
    <row r="355" ht="15.75" customHeight="1">
      <c r="G355" s="2"/>
      <c r="S355" s="2"/>
    </row>
    <row r="356" ht="15.75" customHeight="1">
      <c r="G356" s="2"/>
      <c r="S356" s="2"/>
    </row>
    <row r="357" ht="15.75" customHeight="1">
      <c r="G357" s="2"/>
      <c r="S357" s="2"/>
    </row>
    <row r="358" ht="15.75" customHeight="1">
      <c r="G358" s="2"/>
      <c r="S358" s="2"/>
    </row>
    <row r="359" ht="15.75" customHeight="1">
      <c r="G359" s="2"/>
      <c r="S359" s="2"/>
    </row>
    <row r="360" ht="15.75" customHeight="1">
      <c r="G360" s="2"/>
      <c r="S360" s="2"/>
    </row>
    <row r="361" ht="15.75" customHeight="1">
      <c r="G361" s="2"/>
      <c r="S361" s="2"/>
    </row>
    <row r="362" ht="15.75" customHeight="1">
      <c r="G362" s="2"/>
      <c r="S362" s="2"/>
    </row>
    <row r="363" ht="15.75" customHeight="1">
      <c r="G363" s="2"/>
      <c r="S363" s="2"/>
    </row>
    <row r="364" ht="15.75" customHeight="1">
      <c r="G364" s="2"/>
      <c r="S364" s="2"/>
    </row>
    <row r="365" ht="15.75" customHeight="1">
      <c r="G365" s="2"/>
      <c r="S365" s="2"/>
    </row>
    <row r="366" ht="15.75" customHeight="1">
      <c r="G366" s="2"/>
      <c r="S366" s="2"/>
    </row>
    <row r="367" ht="15.75" customHeight="1">
      <c r="G367" s="2"/>
      <c r="S367" s="2"/>
    </row>
    <row r="368" ht="15.75" customHeight="1">
      <c r="G368" s="2"/>
      <c r="S368" s="2"/>
    </row>
    <row r="369" ht="15.75" customHeight="1">
      <c r="G369" s="2"/>
      <c r="S369" s="2"/>
    </row>
    <row r="370" ht="15.75" customHeight="1">
      <c r="G370" s="2"/>
      <c r="S370" s="2"/>
    </row>
    <row r="371" ht="15.75" customHeight="1">
      <c r="G371" s="2"/>
      <c r="S371" s="2"/>
    </row>
    <row r="372" ht="15.75" customHeight="1">
      <c r="G372" s="2"/>
      <c r="S372" s="2"/>
    </row>
    <row r="373" ht="15.75" customHeight="1">
      <c r="G373" s="2"/>
      <c r="S373" s="2"/>
    </row>
    <row r="374" ht="15.75" customHeight="1">
      <c r="G374" s="2"/>
      <c r="S374" s="2"/>
    </row>
    <row r="375" ht="15.75" customHeight="1">
      <c r="G375" s="2"/>
      <c r="S375" s="2"/>
    </row>
    <row r="376" ht="15.75" customHeight="1">
      <c r="G376" s="2"/>
      <c r="S376" s="2"/>
    </row>
    <row r="377" ht="15.75" customHeight="1">
      <c r="G377" s="2"/>
      <c r="S377" s="2"/>
    </row>
    <row r="378" ht="15.75" customHeight="1">
      <c r="G378" s="2"/>
      <c r="S378" s="2"/>
    </row>
    <row r="379" ht="15.75" customHeight="1">
      <c r="G379" s="2"/>
      <c r="S379" s="2"/>
    </row>
    <row r="380" ht="15.75" customHeight="1">
      <c r="G380" s="2"/>
      <c r="S380" s="2"/>
    </row>
    <row r="381" ht="15.75" customHeight="1">
      <c r="G381" s="2"/>
      <c r="S381" s="2"/>
    </row>
    <row r="382" ht="15.75" customHeight="1">
      <c r="G382" s="2"/>
      <c r="S382" s="2"/>
    </row>
    <row r="383" ht="15.75" customHeight="1">
      <c r="G383" s="2"/>
      <c r="S383" s="2"/>
    </row>
    <row r="384" ht="15.75" customHeight="1">
      <c r="G384" s="2"/>
      <c r="S384" s="2"/>
    </row>
    <row r="385" ht="15.75" customHeight="1">
      <c r="G385" s="2"/>
      <c r="S385" s="2"/>
    </row>
    <row r="386" ht="15.75" customHeight="1">
      <c r="G386" s="2"/>
      <c r="S386" s="2"/>
    </row>
    <row r="387" ht="15.75" customHeight="1">
      <c r="G387" s="2"/>
      <c r="S387" s="2"/>
    </row>
    <row r="388" ht="15.75" customHeight="1">
      <c r="G388" s="2"/>
      <c r="S388" s="2"/>
    </row>
    <row r="389" ht="15.75" customHeight="1">
      <c r="G389" s="2"/>
      <c r="S389" s="2"/>
    </row>
    <row r="390" ht="15.75" customHeight="1">
      <c r="G390" s="2"/>
      <c r="S390" s="2"/>
    </row>
    <row r="391" ht="15.75" customHeight="1">
      <c r="G391" s="2"/>
      <c r="S391" s="2"/>
    </row>
    <row r="392" ht="15.75" customHeight="1">
      <c r="G392" s="2"/>
      <c r="S392" s="2"/>
    </row>
    <row r="393" ht="15.75" customHeight="1">
      <c r="G393" s="2"/>
      <c r="S393" s="2"/>
    </row>
    <row r="394" ht="15.75" customHeight="1">
      <c r="G394" s="2"/>
      <c r="S394" s="2"/>
    </row>
    <row r="395" ht="15.75" customHeight="1">
      <c r="G395" s="2"/>
      <c r="S395" s="2"/>
    </row>
    <row r="396" ht="15.75" customHeight="1">
      <c r="G396" s="2"/>
      <c r="S396" s="2"/>
    </row>
    <row r="397" ht="15.75" customHeight="1">
      <c r="G397" s="2"/>
      <c r="S397" s="2"/>
    </row>
    <row r="398" ht="15.75" customHeight="1">
      <c r="G398" s="2"/>
      <c r="S398" s="2"/>
    </row>
    <row r="399" ht="15.75" customHeight="1">
      <c r="G399" s="2"/>
      <c r="S399" s="2"/>
    </row>
    <row r="400" ht="15.75" customHeight="1">
      <c r="G400" s="2"/>
      <c r="S400" s="2"/>
    </row>
    <row r="401" ht="15.75" customHeight="1">
      <c r="G401" s="2"/>
      <c r="S401" s="2"/>
    </row>
    <row r="402" ht="15.75" customHeight="1">
      <c r="G402" s="2"/>
      <c r="S402" s="2"/>
    </row>
    <row r="403" ht="15.75" customHeight="1">
      <c r="G403" s="2"/>
      <c r="S403" s="2"/>
    </row>
    <row r="404" ht="15.75" customHeight="1">
      <c r="G404" s="2"/>
      <c r="S404" s="2"/>
    </row>
    <row r="405" ht="15.75" customHeight="1">
      <c r="G405" s="2"/>
      <c r="S405" s="2"/>
    </row>
    <row r="406" ht="15.75" customHeight="1">
      <c r="G406" s="2"/>
      <c r="S406" s="2"/>
    </row>
    <row r="407" ht="15.75" customHeight="1">
      <c r="G407" s="2"/>
      <c r="S407" s="2"/>
    </row>
    <row r="408" ht="15.75" customHeight="1">
      <c r="G408" s="2"/>
      <c r="S408" s="2"/>
    </row>
    <row r="409" ht="15.75" customHeight="1">
      <c r="G409" s="2"/>
      <c r="S409" s="2"/>
    </row>
    <row r="410" ht="15.75" customHeight="1">
      <c r="G410" s="2"/>
      <c r="S410" s="2"/>
    </row>
    <row r="411" ht="15.75" customHeight="1">
      <c r="G411" s="2"/>
      <c r="S411" s="2"/>
    </row>
    <row r="412" ht="15.75" customHeight="1">
      <c r="G412" s="2"/>
      <c r="S412" s="2"/>
    </row>
    <row r="413" ht="15.75" customHeight="1">
      <c r="G413" s="2"/>
      <c r="S413" s="2"/>
    </row>
    <row r="414" ht="15.75" customHeight="1">
      <c r="G414" s="2"/>
      <c r="S414" s="2"/>
    </row>
    <row r="415" ht="15.75" customHeight="1">
      <c r="G415" s="2"/>
      <c r="S415" s="2"/>
    </row>
    <row r="416" ht="15.75" customHeight="1">
      <c r="G416" s="2"/>
      <c r="S416" s="2"/>
    </row>
    <row r="417" ht="15.75" customHeight="1">
      <c r="G417" s="2"/>
      <c r="S417" s="2"/>
    </row>
    <row r="418" ht="15.75" customHeight="1">
      <c r="G418" s="2"/>
      <c r="S418" s="2"/>
    </row>
    <row r="419" ht="15.75" customHeight="1">
      <c r="G419" s="2"/>
      <c r="S419" s="2"/>
    </row>
    <row r="420" ht="15.75" customHeight="1">
      <c r="G420" s="2"/>
      <c r="S420" s="2"/>
    </row>
    <row r="421" ht="15.75" customHeight="1">
      <c r="G421" s="2"/>
      <c r="S421" s="2"/>
    </row>
    <row r="422" ht="15.75" customHeight="1">
      <c r="G422" s="2"/>
      <c r="S422" s="2"/>
    </row>
    <row r="423" ht="15.75" customHeight="1">
      <c r="G423" s="2"/>
      <c r="S423" s="2"/>
    </row>
    <row r="424" ht="15.75" customHeight="1">
      <c r="G424" s="2"/>
      <c r="S424" s="2"/>
    </row>
    <row r="425" ht="15.75" customHeight="1">
      <c r="G425" s="2"/>
      <c r="S425" s="2"/>
    </row>
    <row r="426" ht="15.75" customHeight="1">
      <c r="G426" s="2"/>
      <c r="S426" s="2"/>
    </row>
    <row r="427" ht="15.75" customHeight="1">
      <c r="G427" s="2"/>
      <c r="S427" s="2"/>
    </row>
    <row r="428" ht="15.75" customHeight="1">
      <c r="G428" s="2"/>
      <c r="S428" s="2"/>
    </row>
    <row r="429" ht="15.75" customHeight="1">
      <c r="G429" s="2"/>
      <c r="S429" s="2"/>
    </row>
    <row r="430" ht="15.75" customHeight="1">
      <c r="G430" s="2"/>
      <c r="S430" s="2"/>
    </row>
    <row r="431" ht="15.75" customHeight="1">
      <c r="G431" s="2"/>
      <c r="S431" s="2"/>
    </row>
    <row r="432" ht="15.75" customHeight="1">
      <c r="G432" s="2"/>
      <c r="S432" s="2"/>
    </row>
    <row r="433" ht="15.75" customHeight="1">
      <c r="G433" s="2"/>
      <c r="S433" s="2"/>
    </row>
    <row r="434" ht="15.75" customHeight="1">
      <c r="G434" s="2"/>
      <c r="S434" s="2"/>
    </row>
    <row r="435" ht="15.75" customHeight="1">
      <c r="G435" s="2"/>
      <c r="S435" s="2"/>
    </row>
    <row r="436" ht="15.75" customHeight="1">
      <c r="G436" s="2"/>
      <c r="S436" s="2"/>
    </row>
    <row r="437" ht="15.75" customHeight="1">
      <c r="G437" s="2"/>
      <c r="S437" s="2"/>
    </row>
    <row r="438" ht="15.75" customHeight="1">
      <c r="G438" s="2"/>
      <c r="S438" s="2"/>
    </row>
    <row r="439" ht="15.75" customHeight="1">
      <c r="G439" s="2"/>
      <c r="S439" s="2"/>
    </row>
    <row r="440" ht="15.75" customHeight="1">
      <c r="G440" s="2"/>
      <c r="S440" s="2"/>
    </row>
    <row r="441" ht="15.75" customHeight="1">
      <c r="G441" s="2"/>
      <c r="S441" s="2"/>
    </row>
    <row r="442" ht="15.75" customHeight="1">
      <c r="G442" s="2"/>
      <c r="S442" s="2"/>
    </row>
    <row r="443" ht="15.75" customHeight="1">
      <c r="G443" s="2"/>
      <c r="S443" s="2"/>
    </row>
    <row r="444" ht="15.75" customHeight="1">
      <c r="G444" s="2"/>
      <c r="S444" s="2"/>
    </row>
    <row r="445" ht="15.75" customHeight="1">
      <c r="G445" s="2"/>
      <c r="S445" s="2"/>
    </row>
    <row r="446" ht="15.75" customHeight="1">
      <c r="G446" s="2"/>
      <c r="S446" s="2"/>
    </row>
    <row r="447" ht="15.75" customHeight="1">
      <c r="G447" s="2"/>
      <c r="S447" s="2"/>
    </row>
    <row r="448" ht="15.75" customHeight="1">
      <c r="G448" s="2"/>
      <c r="S448" s="2"/>
    </row>
    <row r="449" ht="15.75" customHeight="1">
      <c r="G449" s="2"/>
      <c r="S449" s="2"/>
    </row>
    <row r="450" ht="15.75" customHeight="1">
      <c r="G450" s="2"/>
      <c r="S450" s="2"/>
    </row>
    <row r="451" ht="15.75" customHeight="1">
      <c r="G451" s="2"/>
      <c r="S451" s="2"/>
    </row>
    <row r="452" ht="15.75" customHeight="1">
      <c r="G452" s="2"/>
      <c r="S452" s="2"/>
    </row>
    <row r="453" ht="15.75" customHeight="1">
      <c r="G453" s="2"/>
      <c r="S453" s="2"/>
    </row>
    <row r="454" ht="15.75" customHeight="1">
      <c r="G454" s="2"/>
      <c r="S454" s="2"/>
    </row>
    <row r="455" ht="15.75" customHeight="1">
      <c r="G455" s="2"/>
      <c r="S455" s="2"/>
    </row>
    <row r="456" ht="15.75" customHeight="1">
      <c r="G456" s="2"/>
      <c r="S456" s="2"/>
    </row>
    <row r="457" ht="15.75" customHeight="1">
      <c r="G457" s="2"/>
      <c r="S457" s="2"/>
    </row>
    <row r="458" ht="15.75" customHeight="1">
      <c r="G458" s="2"/>
      <c r="S458" s="2"/>
    </row>
    <row r="459" ht="15.75" customHeight="1">
      <c r="G459" s="2"/>
      <c r="S459" s="2"/>
    </row>
    <row r="460" ht="15.75" customHeight="1">
      <c r="G460" s="2"/>
      <c r="S460" s="2"/>
    </row>
    <row r="461" ht="15.75" customHeight="1">
      <c r="G461" s="2"/>
      <c r="S461" s="2"/>
    </row>
    <row r="462" ht="15.75" customHeight="1">
      <c r="G462" s="2"/>
      <c r="S462" s="2"/>
    </row>
    <row r="463" ht="15.75" customHeight="1">
      <c r="G463" s="2"/>
      <c r="S463" s="2"/>
    </row>
    <row r="464" ht="15.75" customHeight="1">
      <c r="G464" s="2"/>
      <c r="S464" s="2"/>
    </row>
    <row r="465" ht="15.75" customHeight="1">
      <c r="G465" s="2"/>
      <c r="S465" s="2"/>
    </row>
    <row r="466" ht="15.75" customHeight="1">
      <c r="G466" s="2"/>
      <c r="S466" s="2"/>
    </row>
    <row r="467" ht="15.75" customHeight="1">
      <c r="G467" s="2"/>
      <c r="S467" s="2"/>
    </row>
    <row r="468" ht="15.75" customHeight="1">
      <c r="G468" s="2"/>
      <c r="S468" s="2"/>
    </row>
    <row r="469" ht="15.75" customHeight="1">
      <c r="G469" s="2"/>
      <c r="S469" s="2"/>
    </row>
    <row r="470" ht="15.75" customHeight="1">
      <c r="G470" s="2"/>
      <c r="S470" s="2"/>
    </row>
    <row r="471" ht="15.75" customHeight="1">
      <c r="G471" s="2"/>
      <c r="S471" s="2"/>
    </row>
    <row r="472" ht="15.75" customHeight="1">
      <c r="G472" s="2"/>
      <c r="S472" s="2"/>
    </row>
    <row r="473" ht="15.75" customHeight="1">
      <c r="G473" s="2"/>
      <c r="S473" s="2"/>
    </row>
    <row r="474" ht="15.75" customHeight="1">
      <c r="G474" s="2"/>
      <c r="S474" s="2"/>
    </row>
    <row r="475" ht="15.75" customHeight="1">
      <c r="G475" s="2"/>
      <c r="S475" s="2"/>
    </row>
    <row r="476" ht="15.75" customHeight="1">
      <c r="G476" s="2"/>
      <c r="S476" s="2"/>
    </row>
    <row r="477" ht="15.75" customHeight="1">
      <c r="G477" s="2"/>
      <c r="S477" s="2"/>
    </row>
    <row r="478" ht="15.75" customHeight="1">
      <c r="G478" s="2"/>
      <c r="S478" s="2"/>
    </row>
    <row r="479" ht="15.75" customHeight="1">
      <c r="G479" s="2"/>
      <c r="S479" s="2"/>
    </row>
    <row r="480" ht="15.75" customHeight="1">
      <c r="G480" s="2"/>
      <c r="S480" s="2"/>
    </row>
    <row r="481" ht="15.75" customHeight="1">
      <c r="G481" s="2"/>
      <c r="S481" s="2"/>
    </row>
    <row r="482" ht="15.75" customHeight="1">
      <c r="G482" s="2"/>
      <c r="S482" s="2"/>
    </row>
    <row r="483" ht="15.75" customHeight="1">
      <c r="G483" s="2"/>
      <c r="S483" s="2"/>
    </row>
    <row r="484" ht="15.75" customHeight="1">
      <c r="G484" s="2"/>
      <c r="S484" s="2"/>
    </row>
    <row r="485" ht="15.75" customHeight="1">
      <c r="G485" s="2"/>
      <c r="S485" s="2"/>
    </row>
    <row r="486" ht="15.75" customHeight="1">
      <c r="G486" s="2"/>
      <c r="S486" s="2"/>
    </row>
    <row r="487" ht="15.75" customHeight="1">
      <c r="G487" s="2"/>
      <c r="S487" s="2"/>
    </row>
    <row r="488" ht="15.75" customHeight="1">
      <c r="G488" s="2"/>
      <c r="S488" s="2"/>
    </row>
    <row r="489" ht="15.75" customHeight="1">
      <c r="G489" s="2"/>
      <c r="S489" s="2"/>
    </row>
    <row r="490" ht="15.75" customHeight="1">
      <c r="G490" s="2"/>
      <c r="S490" s="2"/>
    </row>
    <row r="491" ht="15.75" customHeight="1">
      <c r="G491" s="2"/>
      <c r="S491" s="2"/>
    </row>
    <row r="492" ht="15.75" customHeight="1">
      <c r="G492" s="2"/>
      <c r="S492" s="2"/>
    </row>
    <row r="493" ht="15.75" customHeight="1">
      <c r="G493" s="2"/>
      <c r="S493" s="2"/>
    </row>
    <row r="494" ht="15.75" customHeight="1">
      <c r="G494" s="2"/>
      <c r="S494" s="2"/>
    </row>
    <row r="495" ht="15.75" customHeight="1">
      <c r="G495" s="2"/>
      <c r="S495" s="2"/>
    </row>
    <row r="496" ht="15.75" customHeight="1">
      <c r="G496" s="2"/>
      <c r="S496" s="2"/>
    </row>
    <row r="497" ht="15.75" customHeight="1">
      <c r="G497" s="2"/>
      <c r="S497" s="2"/>
    </row>
    <row r="498" ht="15.75" customHeight="1">
      <c r="G498" s="2"/>
      <c r="S498" s="2"/>
    </row>
    <row r="499" ht="15.75" customHeight="1">
      <c r="G499" s="2"/>
      <c r="S499" s="2"/>
    </row>
    <row r="500" ht="15.75" customHeight="1">
      <c r="G500" s="2"/>
      <c r="S500" s="2"/>
    </row>
    <row r="501" ht="15.75" customHeight="1">
      <c r="G501" s="2"/>
      <c r="S501" s="2"/>
    </row>
    <row r="502" ht="15.75" customHeight="1">
      <c r="G502" s="2"/>
      <c r="S502" s="2"/>
    </row>
    <row r="503" ht="15.75" customHeight="1">
      <c r="G503" s="2"/>
      <c r="S503" s="2"/>
    </row>
    <row r="504" ht="15.75" customHeight="1">
      <c r="G504" s="2"/>
      <c r="S504" s="2"/>
    </row>
    <row r="505" ht="15.75" customHeight="1">
      <c r="G505" s="2"/>
      <c r="S505" s="2"/>
    </row>
    <row r="506" ht="15.75" customHeight="1">
      <c r="G506" s="2"/>
      <c r="S506" s="2"/>
    </row>
    <row r="507" ht="15.75" customHeight="1">
      <c r="G507" s="2"/>
      <c r="S507" s="2"/>
    </row>
    <row r="508" ht="15.75" customHeight="1">
      <c r="G508" s="2"/>
      <c r="S508" s="2"/>
    </row>
    <row r="509" ht="15.75" customHeight="1">
      <c r="G509" s="2"/>
      <c r="S509" s="2"/>
    </row>
    <row r="510" ht="15.75" customHeight="1">
      <c r="G510" s="2"/>
      <c r="S510" s="2"/>
    </row>
    <row r="511" ht="15.75" customHeight="1">
      <c r="G511" s="2"/>
      <c r="S511" s="2"/>
    </row>
    <row r="512" ht="15.75" customHeight="1">
      <c r="G512" s="2"/>
      <c r="S512" s="2"/>
    </row>
    <row r="513" ht="15.75" customHeight="1">
      <c r="G513" s="2"/>
      <c r="S513" s="2"/>
    </row>
    <row r="514" ht="15.75" customHeight="1">
      <c r="G514" s="2"/>
      <c r="S514" s="2"/>
    </row>
    <row r="515" ht="15.75" customHeight="1">
      <c r="G515" s="2"/>
      <c r="S515" s="2"/>
    </row>
    <row r="516" ht="15.75" customHeight="1">
      <c r="G516" s="2"/>
      <c r="S516" s="2"/>
    </row>
    <row r="517" ht="15.75" customHeight="1">
      <c r="G517" s="2"/>
      <c r="S517" s="2"/>
    </row>
    <row r="518" ht="15.75" customHeight="1">
      <c r="G518" s="2"/>
      <c r="S518" s="2"/>
    </row>
    <row r="519" ht="15.75" customHeight="1">
      <c r="G519" s="2"/>
      <c r="S519" s="2"/>
    </row>
    <row r="520" ht="15.75" customHeight="1">
      <c r="G520" s="2"/>
      <c r="S520" s="2"/>
    </row>
    <row r="521" ht="15.75" customHeight="1">
      <c r="G521" s="2"/>
      <c r="S521" s="2"/>
    </row>
    <row r="522" ht="15.75" customHeight="1">
      <c r="G522" s="2"/>
      <c r="S522" s="2"/>
    </row>
    <row r="523" ht="15.75" customHeight="1">
      <c r="G523" s="2"/>
      <c r="S523" s="2"/>
    </row>
    <row r="524" ht="15.75" customHeight="1">
      <c r="G524" s="2"/>
      <c r="S524" s="2"/>
    </row>
    <row r="525" ht="15.75" customHeight="1">
      <c r="G525" s="2"/>
      <c r="S525" s="2"/>
    </row>
    <row r="526" ht="15.75" customHeight="1">
      <c r="G526" s="2"/>
      <c r="S526" s="2"/>
    </row>
    <row r="527" ht="15.75" customHeight="1">
      <c r="G527" s="2"/>
      <c r="S527" s="2"/>
    </row>
    <row r="528" ht="15.75" customHeight="1">
      <c r="G528" s="2"/>
      <c r="S528" s="2"/>
    </row>
    <row r="529" ht="15.75" customHeight="1">
      <c r="G529" s="2"/>
      <c r="S529" s="2"/>
    </row>
    <row r="530" ht="15.75" customHeight="1">
      <c r="G530" s="2"/>
      <c r="S530" s="2"/>
    </row>
    <row r="531" ht="15.75" customHeight="1">
      <c r="G531" s="2"/>
      <c r="S531" s="2"/>
    </row>
    <row r="532" ht="15.75" customHeight="1">
      <c r="G532" s="2"/>
      <c r="S532" s="2"/>
    </row>
    <row r="533" ht="15.75" customHeight="1">
      <c r="G533" s="2"/>
      <c r="S533" s="2"/>
    </row>
    <row r="534" ht="15.75" customHeight="1">
      <c r="G534" s="2"/>
      <c r="S534" s="2"/>
    </row>
    <row r="535" ht="15.75" customHeight="1">
      <c r="G535" s="2"/>
      <c r="S535" s="2"/>
    </row>
    <row r="536" ht="15.75" customHeight="1">
      <c r="G536" s="2"/>
      <c r="S536" s="2"/>
    </row>
    <row r="537" ht="15.75" customHeight="1">
      <c r="G537" s="2"/>
      <c r="S537" s="2"/>
    </row>
    <row r="538" ht="15.75" customHeight="1">
      <c r="G538" s="2"/>
      <c r="S538" s="2"/>
    </row>
    <row r="539" ht="15.75" customHeight="1">
      <c r="G539" s="2"/>
      <c r="S539" s="2"/>
    </row>
    <row r="540" ht="15.75" customHeight="1">
      <c r="G540" s="2"/>
      <c r="S540" s="2"/>
    </row>
    <row r="541" ht="15.75" customHeight="1">
      <c r="G541" s="2"/>
      <c r="S541" s="2"/>
    </row>
    <row r="542" ht="15.75" customHeight="1">
      <c r="G542" s="2"/>
      <c r="S542" s="2"/>
    </row>
    <row r="543" ht="15.75" customHeight="1">
      <c r="G543" s="2"/>
      <c r="S543" s="2"/>
    </row>
    <row r="544" ht="15.75" customHeight="1">
      <c r="G544" s="2"/>
      <c r="S544" s="2"/>
    </row>
    <row r="545" ht="15.75" customHeight="1">
      <c r="G545" s="2"/>
      <c r="S545" s="2"/>
    </row>
    <row r="546" ht="15.75" customHeight="1">
      <c r="G546" s="2"/>
      <c r="S546" s="2"/>
    </row>
    <row r="547" ht="15.75" customHeight="1">
      <c r="G547" s="2"/>
      <c r="S547" s="2"/>
    </row>
    <row r="548" ht="15.75" customHeight="1">
      <c r="G548" s="2"/>
      <c r="S548" s="2"/>
    </row>
    <row r="549" ht="15.75" customHeight="1">
      <c r="G549" s="2"/>
      <c r="S549" s="2"/>
    </row>
    <row r="550" ht="15.75" customHeight="1">
      <c r="G550" s="2"/>
      <c r="S550" s="2"/>
    </row>
    <row r="551" ht="15.75" customHeight="1">
      <c r="G551" s="2"/>
      <c r="S551" s="2"/>
    </row>
    <row r="552" ht="15.75" customHeight="1">
      <c r="G552" s="2"/>
      <c r="S552" s="2"/>
    </row>
    <row r="553" ht="15.75" customHeight="1">
      <c r="G553" s="2"/>
      <c r="S553" s="2"/>
    </row>
    <row r="554" ht="15.75" customHeight="1">
      <c r="G554" s="2"/>
      <c r="S554" s="2"/>
    </row>
    <row r="555" ht="15.75" customHeight="1">
      <c r="G555" s="2"/>
      <c r="S555" s="2"/>
    </row>
    <row r="556" ht="15.75" customHeight="1">
      <c r="G556" s="2"/>
      <c r="S556" s="2"/>
    </row>
    <row r="557" ht="15.75" customHeight="1">
      <c r="G557" s="2"/>
      <c r="S557" s="2"/>
    </row>
    <row r="558" ht="15.75" customHeight="1">
      <c r="G558" s="2"/>
      <c r="S558" s="2"/>
    </row>
    <row r="559" ht="15.75" customHeight="1">
      <c r="G559" s="2"/>
      <c r="S559" s="2"/>
    </row>
    <row r="560" ht="15.75" customHeight="1">
      <c r="G560" s="2"/>
      <c r="S560" s="2"/>
    </row>
    <row r="561" ht="15.75" customHeight="1">
      <c r="G561" s="2"/>
      <c r="S561" s="2"/>
    </row>
    <row r="562" ht="15.75" customHeight="1">
      <c r="G562" s="2"/>
      <c r="S562" s="2"/>
    </row>
    <row r="563" ht="15.75" customHeight="1">
      <c r="G563" s="2"/>
      <c r="S563" s="2"/>
    </row>
    <row r="564" ht="15.75" customHeight="1">
      <c r="G564" s="2"/>
      <c r="S564" s="2"/>
    </row>
    <row r="565" ht="15.75" customHeight="1">
      <c r="G565" s="2"/>
      <c r="S565" s="2"/>
    </row>
    <row r="566" ht="15.75" customHeight="1">
      <c r="G566" s="2"/>
      <c r="S566" s="2"/>
    </row>
    <row r="567" ht="15.75" customHeight="1">
      <c r="G567" s="2"/>
      <c r="S567" s="2"/>
    </row>
    <row r="568" ht="15.75" customHeight="1">
      <c r="G568" s="2"/>
      <c r="S568" s="2"/>
    </row>
    <row r="569" ht="15.75" customHeight="1">
      <c r="G569" s="2"/>
      <c r="S569" s="2"/>
    </row>
    <row r="570" ht="15.75" customHeight="1">
      <c r="G570" s="2"/>
      <c r="S570" s="2"/>
    </row>
    <row r="571" ht="15.75" customHeight="1">
      <c r="G571" s="2"/>
      <c r="S571" s="2"/>
    </row>
    <row r="572" ht="15.75" customHeight="1">
      <c r="G572" s="2"/>
      <c r="S572" s="2"/>
    </row>
    <row r="573" ht="15.75" customHeight="1">
      <c r="G573" s="2"/>
      <c r="S573" s="2"/>
    </row>
    <row r="574" ht="15.75" customHeight="1">
      <c r="G574" s="2"/>
      <c r="S574" s="2"/>
    </row>
    <row r="575" ht="15.75" customHeight="1">
      <c r="G575" s="2"/>
      <c r="S575" s="2"/>
    </row>
    <row r="576" ht="15.75" customHeight="1">
      <c r="G576" s="2"/>
      <c r="S576" s="2"/>
    </row>
    <row r="577" ht="15.75" customHeight="1">
      <c r="G577" s="2"/>
      <c r="S577" s="2"/>
    </row>
    <row r="578" ht="15.75" customHeight="1">
      <c r="G578" s="2"/>
      <c r="S578" s="2"/>
    </row>
    <row r="579" ht="15.75" customHeight="1">
      <c r="G579" s="2"/>
      <c r="S579" s="2"/>
    </row>
    <row r="580" ht="15.75" customHeight="1">
      <c r="G580" s="2"/>
      <c r="S580" s="2"/>
    </row>
    <row r="581" ht="15.75" customHeight="1">
      <c r="G581" s="2"/>
      <c r="S581" s="2"/>
    </row>
    <row r="582" ht="15.75" customHeight="1">
      <c r="G582" s="2"/>
      <c r="S582" s="2"/>
    </row>
    <row r="583" ht="15.75" customHeight="1">
      <c r="G583" s="2"/>
      <c r="S583" s="2"/>
    </row>
    <row r="584" ht="15.75" customHeight="1">
      <c r="G584" s="2"/>
      <c r="S584" s="2"/>
    </row>
    <row r="585" ht="15.75" customHeight="1">
      <c r="G585" s="2"/>
      <c r="S585" s="2"/>
    </row>
    <row r="586" ht="15.75" customHeight="1">
      <c r="G586" s="2"/>
      <c r="S586" s="2"/>
    </row>
    <row r="587" ht="15.75" customHeight="1">
      <c r="G587" s="2"/>
      <c r="S587" s="2"/>
    </row>
    <row r="588" ht="15.75" customHeight="1">
      <c r="G588" s="2"/>
      <c r="S588" s="2"/>
    </row>
    <row r="589" ht="15.75" customHeight="1">
      <c r="G589" s="2"/>
      <c r="S589" s="2"/>
    </row>
    <row r="590" ht="15.75" customHeight="1">
      <c r="G590" s="2"/>
      <c r="S590" s="2"/>
    </row>
    <row r="591" ht="15.75" customHeight="1">
      <c r="G591" s="2"/>
      <c r="S591" s="2"/>
    </row>
    <row r="592" ht="15.75" customHeight="1">
      <c r="G592" s="2"/>
      <c r="S592" s="2"/>
    </row>
    <row r="593" ht="15.75" customHeight="1">
      <c r="G593" s="2"/>
      <c r="S593" s="2"/>
    </row>
    <row r="594" ht="15.75" customHeight="1">
      <c r="G594" s="2"/>
      <c r="S594" s="2"/>
    </row>
    <row r="595" ht="15.75" customHeight="1">
      <c r="G595" s="2"/>
      <c r="S595" s="2"/>
    </row>
    <row r="596" ht="15.75" customHeight="1">
      <c r="G596" s="2"/>
      <c r="S596" s="2"/>
    </row>
    <row r="597" ht="15.75" customHeight="1">
      <c r="G597" s="2"/>
      <c r="S597" s="2"/>
    </row>
    <row r="598" ht="15.75" customHeight="1">
      <c r="G598" s="2"/>
      <c r="S598" s="2"/>
    </row>
    <row r="599" ht="15.75" customHeight="1">
      <c r="G599" s="2"/>
      <c r="S599" s="2"/>
    </row>
    <row r="600" ht="15.75" customHeight="1">
      <c r="G600" s="2"/>
      <c r="S600" s="2"/>
    </row>
    <row r="601" ht="15.75" customHeight="1">
      <c r="G601" s="2"/>
      <c r="S601" s="2"/>
    </row>
    <row r="602" ht="15.75" customHeight="1">
      <c r="G602" s="2"/>
      <c r="S602" s="2"/>
    </row>
    <row r="603" ht="15.75" customHeight="1">
      <c r="G603" s="2"/>
      <c r="S603" s="2"/>
    </row>
    <row r="604" ht="15.75" customHeight="1">
      <c r="G604" s="2"/>
      <c r="S604" s="2"/>
    </row>
    <row r="605" ht="15.75" customHeight="1">
      <c r="G605" s="2"/>
      <c r="S605" s="2"/>
    </row>
    <row r="606" ht="15.75" customHeight="1">
      <c r="G606" s="2"/>
      <c r="S606" s="2"/>
    </row>
    <row r="607" ht="15.75" customHeight="1">
      <c r="G607" s="2"/>
      <c r="S607" s="2"/>
    </row>
    <row r="608" ht="15.75" customHeight="1">
      <c r="G608" s="2"/>
      <c r="S608" s="2"/>
    </row>
    <row r="609" ht="15.75" customHeight="1">
      <c r="G609" s="2"/>
      <c r="S609" s="2"/>
    </row>
    <row r="610" ht="15.75" customHeight="1">
      <c r="G610" s="2"/>
      <c r="S610" s="2"/>
    </row>
    <row r="611" ht="15.75" customHeight="1">
      <c r="G611" s="2"/>
      <c r="S611" s="2"/>
    </row>
    <row r="612" ht="15.75" customHeight="1">
      <c r="G612" s="2"/>
      <c r="S612" s="2"/>
    </row>
    <row r="613" ht="15.75" customHeight="1">
      <c r="G613" s="2"/>
      <c r="S613" s="2"/>
    </row>
    <row r="614" ht="15.75" customHeight="1">
      <c r="G614" s="2"/>
      <c r="S614" s="2"/>
    </row>
    <row r="615" ht="15.75" customHeight="1">
      <c r="G615" s="2"/>
      <c r="S615" s="2"/>
    </row>
    <row r="616" ht="15.75" customHeight="1">
      <c r="G616" s="2"/>
      <c r="S616" s="2"/>
    </row>
    <row r="617" ht="15.75" customHeight="1">
      <c r="G617" s="2"/>
      <c r="S617" s="2"/>
    </row>
    <row r="618" ht="15.75" customHeight="1">
      <c r="G618" s="2"/>
      <c r="S618" s="2"/>
    </row>
    <row r="619" ht="15.75" customHeight="1">
      <c r="G619" s="2"/>
      <c r="S619" s="2"/>
    </row>
    <row r="620" ht="15.75" customHeight="1">
      <c r="G620" s="2"/>
      <c r="S620" s="2"/>
    </row>
    <row r="621" ht="15.75" customHeight="1">
      <c r="G621" s="2"/>
      <c r="S621" s="2"/>
    </row>
    <row r="622" ht="15.75" customHeight="1">
      <c r="G622" s="2"/>
      <c r="S622" s="2"/>
    </row>
    <row r="623" ht="15.75" customHeight="1">
      <c r="G623" s="2"/>
      <c r="S623" s="2"/>
    </row>
    <row r="624" ht="15.75" customHeight="1">
      <c r="G624" s="2"/>
      <c r="S624" s="2"/>
    </row>
    <row r="625" ht="15.75" customHeight="1">
      <c r="G625" s="2"/>
      <c r="S625" s="2"/>
    </row>
    <row r="626" ht="15.75" customHeight="1">
      <c r="G626" s="2"/>
      <c r="S626" s="2"/>
    </row>
    <row r="627" ht="15.75" customHeight="1">
      <c r="G627" s="2"/>
      <c r="S627" s="2"/>
    </row>
    <row r="628" ht="15.75" customHeight="1">
      <c r="G628" s="2"/>
      <c r="S628" s="2"/>
    </row>
    <row r="629" ht="15.75" customHeight="1">
      <c r="G629" s="2"/>
      <c r="S629" s="2"/>
    </row>
    <row r="630" ht="15.75" customHeight="1">
      <c r="G630" s="2"/>
      <c r="S630" s="2"/>
    </row>
    <row r="631" ht="15.75" customHeight="1">
      <c r="G631" s="2"/>
      <c r="S631" s="2"/>
    </row>
    <row r="632" ht="15.75" customHeight="1">
      <c r="G632" s="2"/>
      <c r="S632" s="2"/>
    </row>
    <row r="633" ht="15.75" customHeight="1">
      <c r="G633" s="2"/>
      <c r="S633" s="2"/>
    </row>
    <row r="634" ht="15.75" customHeight="1">
      <c r="G634" s="2"/>
      <c r="S634" s="2"/>
    </row>
    <row r="635" ht="15.75" customHeight="1">
      <c r="G635" s="2"/>
      <c r="S635" s="2"/>
    </row>
    <row r="636" ht="15.75" customHeight="1">
      <c r="G636" s="2"/>
      <c r="S636" s="2"/>
    </row>
    <row r="637" ht="15.75" customHeight="1">
      <c r="G637" s="2"/>
      <c r="S637" s="2"/>
    </row>
    <row r="638" ht="15.75" customHeight="1">
      <c r="G638" s="2"/>
      <c r="S638" s="2"/>
    </row>
    <row r="639" ht="15.75" customHeight="1">
      <c r="G639" s="2"/>
      <c r="S639" s="2"/>
    </row>
    <row r="640" ht="15.75" customHeight="1">
      <c r="G640" s="2"/>
      <c r="S640" s="2"/>
    </row>
    <row r="641" ht="15.75" customHeight="1">
      <c r="G641" s="2"/>
      <c r="S641" s="2"/>
    </row>
    <row r="642" ht="15.75" customHeight="1">
      <c r="G642" s="2"/>
      <c r="S642" s="2"/>
    </row>
    <row r="643" ht="15.75" customHeight="1">
      <c r="G643" s="2"/>
      <c r="S643" s="2"/>
    </row>
    <row r="644" ht="15.75" customHeight="1">
      <c r="G644" s="2"/>
      <c r="S644" s="2"/>
    </row>
    <row r="645" ht="15.75" customHeight="1">
      <c r="G645" s="2"/>
      <c r="S645" s="2"/>
    </row>
    <row r="646" ht="15.75" customHeight="1">
      <c r="G646" s="2"/>
      <c r="S646" s="2"/>
    </row>
    <row r="647" ht="15.75" customHeight="1">
      <c r="G647" s="2"/>
      <c r="S647" s="2"/>
    </row>
    <row r="648" ht="15.75" customHeight="1">
      <c r="G648" s="2"/>
      <c r="S648" s="2"/>
    </row>
    <row r="649" ht="15.75" customHeight="1">
      <c r="G649" s="2"/>
      <c r="S649" s="2"/>
    </row>
    <row r="650" ht="15.75" customHeight="1">
      <c r="G650" s="2"/>
      <c r="S650" s="2"/>
    </row>
    <row r="651" ht="15.75" customHeight="1">
      <c r="G651" s="2"/>
      <c r="S651" s="2"/>
    </row>
    <row r="652" ht="15.75" customHeight="1">
      <c r="G652" s="2"/>
      <c r="S652" s="2"/>
    </row>
    <row r="653" ht="15.75" customHeight="1">
      <c r="G653" s="2"/>
      <c r="S653" s="2"/>
    </row>
    <row r="654" ht="15.75" customHeight="1">
      <c r="G654" s="2"/>
      <c r="S654" s="2"/>
    </row>
    <row r="655" ht="15.75" customHeight="1">
      <c r="G655" s="2"/>
      <c r="S655" s="2"/>
    </row>
    <row r="656" ht="15.75" customHeight="1">
      <c r="G656" s="2"/>
      <c r="S656" s="2"/>
    </row>
    <row r="657" ht="15.75" customHeight="1">
      <c r="G657" s="2"/>
      <c r="S657" s="2"/>
    </row>
    <row r="658" ht="15.75" customHeight="1">
      <c r="G658" s="2"/>
      <c r="S658" s="2"/>
    </row>
    <row r="659" ht="15.75" customHeight="1">
      <c r="G659" s="2"/>
      <c r="S659" s="2"/>
    </row>
    <row r="660" ht="15.75" customHeight="1">
      <c r="G660" s="2"/>
      <c r="S660" s="2"/>
    </row>
    <row r="661" ht="15.75" customHeight="1">
      <c r="G661" s="2"/>
      <c r="S661" s="2"/>
    </row>
    <row r="662" ht="15.75" customHeight="1">
      <c r="G662" s="2"/>
      <c r="S662" s="2"/>
    </row>
    <row r="663" ht="15.75" customHeight="1">
      <c r="G663" s="2"/>
      <c r="S663" s="2"/>
    </row>
    <row r="664" ht="15.75" customHeight="1">
      <c r="G664" s="2"/>
      <c r="S664" s="2"/>
    </row>
    <row r="665" ht="15.75" customHeight="1">
      <c r="G665" s="2"/>
      <c r="S665" s="2"/>
    </row>
    <row r="666" ht="15.75" customHeight="1">
      <c r="G666" s="2"/>
      <c r="S666" s="2"/>
    </row>
    <row r="667" ht="15.75" customHeight="1">
      <c r="G667" s="2"/>
      <c r="S667" s="2"/>
    </row>
    <row r="668" ht="15.75" customHeight="1">
      <c r="G668" s="2"/>
      <c r="S668" s="2"/>
    </row>
    <row r="669" ht="15.75" customHeight="1">
      <c r="G669" s="2"/>
      <c r="S669" s="2"/>
    </row>
    <row r="670" ht="15.75" customHeight="1">
      <c r="G670" s="2"/>
      <c r="S670" s="2"/>
    </row>
    <row r="671" ht="15.75" customHeight="1">
      <c r="G671" s="2"/>
      <c r="S671" s="2"/>
    </row>
    <row r="672" ht="15.75" customHeight="1">
      <c r="G672" s="2"/>
      <c r="S672" s="2"/>
    </row>
    <row r="673" ht="15.75" customHeight="1">
      <c r="G673" s="2"/>
      <c r="S673" s="2"/>
    </row>
    <row r="674" ht="15.75" customHeight="1">
      <c r="G674" s="2"/>
      <c r="S674" s="2"/>
    </row>
    <row r="675" ht="15.75" customHeight="1">
      <c r="G675" s="2"/>
      <c r="S675" s="2"/>
    </row>
    <row r="676" ht="15.75" customHeight="1">
      <c r="G676" s="2"/>
      <c r="S676" s="2"/>
    </row>
    <row r="677" ht="15.75" customHeight="1">
      <c r="G677" s="2"/>
      <c r="S677" s="2"/>
    </row>
    <row r="678" ht="15.75" customHeight="1">
      <c r="G678" s="2"/>
      <c r="S678" s="2"/>
    </row>
    <row r="679" ht="15.75" customHeight="1">
      <c r="G679" s="2"/>
      <c r="S679" s="2"/>
    </row>
    <row r="680" ht="15.75" customHeight="1">
      <c r="G680" s="2"/>
      <c r="S680" s="2"/>
    </row>
    <row r="681" ht="15.75" customHeight="1">
      <c r="G681" s="2"/>
      <c r="S681" s="2"/>
    </row>
    <row r="682" ht="15.75" customHeight="1">
      <c r="G682" s="2"/>
      <c r="S682" s="2"/>
    </row>
    <row r="683" ht="15.75" customHeight="1">
      <c r="G683" s="2"/>
      <c r="S683" s="2"/>
    </row>
    <row r="684" ht="15.75" customHeight="1">
      <c r="G684" s="2"/>
      <c r="S684" s="2"/>
    </row>
    <row r="685" ht="15.75" customHeight="1">
      <c r="G685" s="2"/>
      <c r="S685" s="2"/>
    </row>
    <row r="686" ht="15.75" customHeight="1">
      <c r="G686" s="2"/>
      <c r="S686" s="2"/>
    </row>
    <row r="687" ht="15.75" customHeight="1">
      <c r="G687" s="2"/>
      <c r="S687" s="2"/>
    </row>
    <row r="688" ht="15.75" customHeight="1">
      <c r="G688" s="2"/>
      <c r="S688" s="2"/>
    </row>
    <row r="689" ht="15.75" customHeight="1">
      <c r="G689" s="2"/>
      <c r="S689" s="2"/>
    </row>
    <row r="690" ht="15.75" customHeight="1">
      <c r="G690" s="2"/>
      <c r="S690" s="2"/>
    </row>
    <row r="691" ht="15.75" customHeight="1">
      <c r="G691" s="2"/>
      <c r="S691" s="2"/>
    </row>
    <row r="692" ht="15.75" customHeight="1">
      <c r="G692" s="2"/>
      <c r="S692" s="2"/>
    </row>
    <row r="693" ht="15.75" customHeight="1">
      <c r="G693" s="2"/>
      <c r="S693" s="2"/>
    </row>
    <row r="694" ht="15.75" customHeight="1">
      <c r="G694" s="2"/>
      <c r="S694" s="2"/>
    </row>
    <row r="695" ht="15.75" customHeight="1">
      <c r="G695" s="2"/>
      <c r="S695" s="2"/>
    </row>
    <row r="696" ht="15.75" customHeight="1">
      <c r="G696" s="2"/>
      <c r="S696" s="2"/>
    </row>
    <row r="697" ht="15.75" customHeight="1">
      <c r="G697" s="2"/>
      <c r="S697" s="2"/>
    </row>
    <row r="698" ht="15.75" customHeight="1">
      <c r="G698" s="2"/>
      <c r="S698" s="2"/>
    </row>
    <row r="699" ht="15.75" customHeight="1">
      <c r="G699" s="2"/>
      <c r="S699" s="2"/>
    </row>
    <row r="700" ht="15.75" customHeight="1">
      <c r="G700" s="2"/>
      <c r="S700" s="2"/>
    </row>
    <row r="701" ht="15.75" customHeight="1">
      <c r="G701" s="2"/>
      <c r="S701" s="2"/>
    </row>
    <row r="702" ht="15.75" customHeight="1">
      <c r="G702" s="2"/>
      <c r="S702" s="2"/>
    </row>
    <row r="703" ht="15.75" customHeight="1">
      <c r="G703" s="2"/>
      <c r="S703" s="2"/>
    </row>
    <row r="704" ht="15.75" customHeight="1">
      <c r="G704" s="2"/>
      <c r="S704" s="2"/>
    </row>
    <row r="705" ht="15.75" customHeight="1">
      <c r="G705" s="2"/>
      <c r="S705" s="2"/>
    </row>
    <row r="706" ht="15.75" customHeight="1">
      <c r="G706" s="2"/>
      <c r="S706" s="2"/>
    </row>
    <row r="707" ht="15.75" customHeight="1">
      <c r="G707" s="2"/>
      <c r="S707" s="2"/>
    </row>
    <row r="708" ht="15.75" customHeight="1">
      <c r="G708" s="2"/>
      <c r="S708" s="2"/>
    </row>
    <row r="709" ht="15.75" customHeight="1">
      <c r="G709" s="2"/>
      <c r="S709" s="2"/>
    </row>
    <row r="710" ht="15.75" customHeight="1">
      <c r="G710" s="2"/>
      <c r="S710" s="2"/>
    </row>
    <row r="711" ht="15.75" customHeight="1">
      <c r="G711" s="2"/>
      <c r="S711" s="2"/>
    </row>
    <row r="712" ht="15.75" customHeight="1">
      <c r="G712" s="2"/>
      <c r="S712" s="2"/>
    </row>
    <row r="713" ht="15.75" customHeight="1">
      <c r="G713" s="2"/>
      <c r="S713" s="2"/>
    </row>
    <row r="714" ht="15.75" customHeight="1">
      <c r="G714" s="2"/>
      <c r="S714" s="2"/>
    </row>
    <row r="715" ht="15.75" customHeight="1">
      <c r="G715" s="2"/>
      <c r="S715" s="2"/>
    </row>
    <row r="716" ht="15.75" customHeight="1">
      <c r="G716" s="2"/>
      <c r="S716" s="2"/>
    </row>
    <row r="717" ht="15.75" customHeight="1">
      <c r="G717" s="2"/>
      <c r="S717" s="2"/>
    </row>
    <row r="718" ht="15.75" customHeight="1">
      <c r="G718" s="2"/>
      <c r="S718" s="2"/>
    </row>
    <row r="719" ht="15.75" customHeight="1">
      <c r="G719" s="2"/>
      <c r="S719" s="2"/>
    </row>
    <row r="720" ht="15.75" customHeight="1">
      <c r="G720" s="2"/>
      <c r="S720" s="2"/>
    </row>
    <row r="721" ht="15.75" customHeight="1">
      <c r="G721" s="2"/>
      <c r="S721" s="2"/>
    </row>
    <row r="722" ht="15.75" customHeight="1">
      <c r="G722" s="2"/>
      <c r="S722" s="2"/>
    </row>
    <row r="723" ht="15.75" customHeight="1">
      <c r="G723" s="2"/>
      <c r="S723" s="2"/>
    </row>
    <row r="724" ht="15.75" customHeight="1">
      <c r="G724" s="2"/>
      <c r="S724" s="2"/>
    </row>
    <row r="725" ht="15.75" customHeight="1">
      <c r="G725" s="2"/>
      <c r="S725" s="2"/>
    </row>
    <row r="726" ht="15.75" customHeight="1">
      <c r="G726" s="2"/>
      <c r="S726" s="2"/>
    </row>
    <row r="727" ht="15.75" customHeight="1">
      <c r="G727" s="2"/>
      <c r="S727" s="2"/>
    </row>
    <row r="728" ht="15.75" customHeight="1">
      <c r="G728" s="2"/>
      <c r="S728" s="2"/>
    </row>
    <row r="729" ht="15.75" customHeight="1">
      <c r="G729" s="2"/>
      <c r="S729" s="2"/>
    </row>
    <row r="730" ht="15.75" customHeight="1">
      <c r="G730" s="2"/>
      <c r="S730" s="2"/>
    </row>
    <row r="731" ht="15.75" customHeight="1">
      <c r="G731" s="2"/>
      <c r="S731" s="2"/>
    </row>
    <row r="732" ht="15.75" customHeight="1">
      <c r="G732" s="2"/>
      <c r="S732" s="2"/>
    </row>
    <row r="733" ht="15.75" customHeight="1">
      <c r="G733" s="2"/>
      <c r="S733" s="2"/>
    </row>
    <row r="734" ht="15.75" customHeight="1">
      <c r="G734" s="2"/>
      <c r="S734" s="2"/>
    </row>
    <row r="735" ht="15.75" customHeight="1">
      <c r="G735" s="2"/>
      <c r="S735" s="2"/>
    </row>
    <row r="736" ht="15.75" customHeight="1">
      <c r="G736" s="2"/>
      <c r="S736" s="2"/>
    </row>
    <row r="737" ht="15.75" customHeight="1">
      <c r="G737" s="2"/>
      <c r="S737" s="2"/>
    </row>
    <row r="738" ht="15.75" customHeight="1">
      <c r="G738" s="2"/>
      <c r="S738" s="2"/>
    </row>
    <row r="739" ht="15.75" customHeight="1">
      <c r="G739" s="2"/>
      <c r="S739" s="2"/>
    </row>
    <row r="740" ht="15.75" customHeight="1">
      <c r="G740" s="2"/>
      <c r="S740" s="2"/>
    </row>
    <row r="741" ht="15.75" customHeight="1">
      <c r="G741" s="2"/>
      <c r="S741" s="2"/>
    </row>
    <row r="742" ht="15.75" customHeight="1">
      <c r="G742" s="2"/>
      <c r="S742" s="2"/>
    </row>
    <row r="743" ht="15.75" customHeight="1">
      <c r="G743" s="2"/>
      <c r="S743" s="2"/>
    </row>
    <row r="744" ht="15.75" customHeight="1">
      <c r="G744" s="2"/>
      <c r="S744" s="2"/>
    </row>
    <row r="745" ht="15.75" customHeight="1">
      <c r="G745" s="2"/>
      <c r="S745" s="2"/>
    </row>
    <row r="746" ht="15.75" customHeight="1">
      <c r="G746" s="2"/>
      <c r="S746" s="2"/>
    </row>
    <row r="747" ht="15.75" customHeight="1">
      <c r="G747" s="2"/>
      <c r="S747" s="2"/>
    </row>
    <row r="748" ht="15.75" customHeight="1">
      <c r="G748" s="2"/>
      <c r="S748" s="2"/>
    </row>
    <row r="749" ht="15.75" customHeight="1">
      <c r="G749" s="2"/>
      <c r="S749" s="2"/>
    </row>
    <row r="750" ht="15.75" customHeight="1">
      <c r="G750" s="2"/>
      <c r="S750" s="2"/>
    </row>
    <row r="751" ht="15.75" customHeight="1">
      <c r="G751" s="2"/>
      <c r="S751" s="2"/>
    </row>
    <row r="752" ht="15.75" customHeight="1">
      <c r="G752" s="2"/>
      <c r="S752" s="2"/>
    </row>
    <row r="753" ht="15.75" customHeight="1">
      <c r="G753" s="2"/>
      <c r="S753" s="2"/>
    </row>
    <row r="754" ht="15.75" customHeight="1">
      <c r="G754" s="2"/>
      <c r="S754" s="2"/>
    </row>
    <row r="755" ht="15.75" customHeight="1">
      <c r="G755" s="2"/>
      <c r="S755" s="2"/>
    </row>
    <row r="756" ht="15.75" customHeight="1">
      <c r="G756" s="2"/>
      <c r="S756" s="2"/>
    </row>
    <row r="757" ht="15.75" customHeight="1">
      <c r="G757" s="2"/>
      <c r="S757" s="2"/>
    </row>
    <row r="758" ht="15.75" customHeight="1">
      <c r="G758" s="2"/>
      <c r="S758" s="2"/>
    </row>
    <row r="759" ht="15.75" customHeight="1">
      <c r="G759" s="2"/>
      <c r="S759" s="2"/>
    </row>
    <row r="760" ht="15.75" customHeight="1">
      <c r="G760" s="2"/>
      <c r="S760" s="2"/>
    </row>
    <row r="761" ht="15.75" customHeight="1">
      <c r="G761" s="2"/>
      <c r="S761" s="2"/>
    </row>
    <row r="762" ht="15.75" customHeight="1">
      <c r="G762" s="2"/>
      <c r="S762" s="2"/>
    </row>
    <row r="763" ht="15.75" customHeight="1">
      <c r="G763" s="2"/>
      <c r="S763" s="2"/>
    </row>
    <row r="764" ht="15.75" customHeight="1">
      <c r="G764" s="2"/>
      <c r="S764" s="2"/>
    </row>
    <row r="765" ht="15.75" customHeight="1">
      <c r="G765" s="2"/>
      <c r="S765" s="2"/>
    </row>
    <row r="766" ht="15.75" customHeight="1">
      <c r="G766" s="2"/>
      <c r="S766" s="2"/>
    </row>
    <row r="767" ht="15.75" customHeight="1">
      <c r="G767" s="2"/>
      <c r="S767" s="2"/>
    </row>
    <row r="768" ht="15.75" customHeight="1">
      <c r="G768" s="2"/>
      <c r="S768" s="2"/>
    </row>
    <row r="769" ht="15.75" customHeight="1">
      <c r="G769" s="2"/>
      <c r="S769" s="2"/>
    </row>
    <row r="770" ht="15.75" customHeight="1">
      <c r="G770" s="2"/>
      <c r="S770" s="2"/>
    </row>
    <row r="771" ht="15.75" customHeight="1">
      <c r="G771" s="2"/>
      <c r="S771" s="2"/>
    </row>
    <row r="772" ht="15.75" customHeight="1">
      <c r="G772" s="2"/>
      <c r="S772" s="2"/>
    </row>
    <row r="773" ht="15.75" customHeight="1">
      <c r="G773" s="2"/>
      <c r="S773" s="2"/>
    </row>
    <row r="774" ht="15.75" customHeight="1">
      <c r="G774" s="2"/>
      <c r="S774" s="2"/>
    </row>
    <row r="775" ht="15.75" customHeight="1">
      <c r="G775" s="2"/>
      <c r="S775" s="2"/>
    </row>
    <row r="776" ht="15.75" customHeight="1">
      <c r="G776" s="2"/>
      <c r="S776" s="2"/>
    </row>
    <row r="777" ht="15.75" customHeight="1">
      <c r="G777" s="2"/>
      <c r="S777" s="2"/>
    </row>
    <row r="778" ht="15.75" customHeight="1">
      <c r="G778" s="2"/>
      <c r="S778" s="2"/>
    </row>
    <row r="779" ht="15.75" customHeight="1">
      <c r="G779" s="2"/>
      <c r="S779" s="2"/>
    </row>
    <row r="780" ht="15.75" customHeight="1">
      <c r="G780" s="2"/>
      <c r="S780" s="2"/>
    </row>
    <row r="781" ht="15.75" customHeight="1">
      <c r="G781" s="2"/>
      <c r="S781" s="2"/>
    </row>
    <row r="782" ht="15.75" customHeight="1">
      <c r="G782" s="2"/>
      <c r="S782" s="2"/>
    </row>
    <row r="783" ht="15.75" customHeight="1">
      <c r="G783" s="2"/>
      <c r="S783" s="2"/>
    </row>
    <row r="784" ht="15.75" customHeight="1">
      <c r="G784" s="2"/>
      <c r="S784" s="2"/>
    </row>
    <row r="785" ht="15.75" customHeight="1">
      <c r="G785" s="2"/>
      <c r="S785" s="2"/>
    </row>
    <row r="786" ht="15.75" customHeight="1">
      <c r="G786" s="2"/>
      <c r="S786" s="2"/>
    </row>
    <row r="787" ht="15.75" customHeight="1">
      <c r="G787" s="2"/>
      <c r="S787" s="2"/>
    </row>
    <row r="788" ht="15.75" customHeight="1">
      <c r="G788" s="2"/>
      <c r="S788" s="2"/>
    </row>
    <row r="789" ht="15.75" customHeight="1">
      <c r="G789" s="2"/>
      <c r="S789" s="2"/>
    </row>
    <row r="790" ht="15.75" customHeight="1">
      <c r="G790" s="2"/>
      <c r="S790" s="2"/>
    </row>
    <row r="791" ht="15.75" customHeight="1">
      <c r="G791" s="2"/>
      <c r="S791" s="2"/>
    </row>
    <row r="792" ht="15.75" customHeight="1">
      <c r="G792" s="2"/>
      <c r="S792" s="2"/>
    </row>
    <row r="793" ht="15.75" customHeight="1">
      <c r="G793" s="2"/>
      <c r="S793" s="2"/>
    </row>
    <row r="794" ht="15.75" customHeight="1">
      <c r="G794" s="2"/>
      <c r="S794" s="2"/>
    </row>
    <row r="795" ht="15.75" customHeight="1">
      <c r="G795" s="2"/>
      <c r="S795" s="2"/>
    </row>
    <row r="796" ht="15.75" customHeight="1">
      <c r="G796" s="2"/>
      <c r="S796" s="2"/>
    </row>
    <row r="797" ht="15.75" customHeight="1">
      <c r="G797" s="2"/>
      <c r="S797" s="2"/>
    </row>
    <row r="798" ht="15.75" customHeight="1">
      <c r="G798" s="2"/>
      <c r="S798" s="2"/>
    </row>
    <row r="799" ht="15.75" customHeight="1">
      <c r="G799" s="2"/>
      <c r="S799" s="2"/>
    </row>
    <row r="800" ht="15.75" customHeight="1">
      <c r="G800" s="2"/>
      <c r="S800" s="2"/>
    </row>
    <row r="801" ht="15.75" customHeight="1">
      <c r="G801" s="2"/>
      <c r="S801" s="2"/>
    </row>
    <row r="802" ht="15.75" customHeight="1">
      <c r="G802" s="2"/>
      <c r="S802" s="2"/>
    </row>
    <row r="803" ht="15.75" customHeight="1">
      <c r="G803" s="2"/>
      <c r="S803" s="2"/>
    </row>
    <row r="804" ht="15.75" customHeight="1">
      <c r="G804" s="2"/>
      <c r="S804" s="2"/>
    </row>
    <row r="805" ht="15.75" customHeight="1">
      <c r="G805" s="2"/>
      <c r="S805" s="2"/>
    </row>
    <row r="806" ht="15.75" customHeight="1">
      <c r="G806" s="2"/>
      <c r="S806" s="2"/>
    </row>
    <row r="807" ht="15.75" customHeight="1">
      <c r="G807" s="2"/>
      <c r="S807" s="2"/>
    </row>
    <row r="808" ht="15.75" customHeight="1">
      <c r="G808" s="2"/>
      <c r="S808" s="2"/>
    </row>
    <row r="809" ht="15.75" customHeight="1">
      <c r="G809" s="2"/>
      <c r="S809" s="2"/>
    </row>
    <row r="810" ht="15.75" customHeight="1">
      <c r="G810" s="2"/>
      <c r="S810" s="2"/>
    </row>
    <row r="811" ht="15.75" customHeight="1">
      <c r="G811" s="2"/>
      <c r="S811" s="2"/>
    </row>
    <row r="812" ht="15.75" customHeight="1">
      <c r="G812" s="2"/>
      <c r="S812" s="2"/>
    </row>
    <row r="813" ht="15.75" customHeight="1">
      <c r="G813" s="2"/>
      <c r="S813" s="2"/>
    </row>
    <row r="814" ht="15.75" customHeight="1">
      <c r="G814" s="2"/>
      <c r="S814" s="2"/>
    </row>
    <row r="815" ht="15.75" customHeight="1">
      <c r="G815" s="2"/>
      <c r="S815" s="2"/>
    </row>
    <row r="816" ht="15.75" customHeight="1">
      <c r="G816" s="2"/>
      <c r="S816" s="2"/>
    </row>
    <row r="817" ht="15.75" customHeight="1">
      <c r="G817" s="2"/>
      <c r="S817" s="2"/>
    </row>
    <row r="818" ht="15.75" customHeight="1">
      <c r="G818" s="2"/>
      <c r="S818" s="2"/>
    </row>
    <row r="819" ht="15.75" customHeight="1">
      <c r="G819" s="2"/>
      <c r="S819" s="2"/>
    </row>
    <row r="820" ht="15.75" customHeight="1">
      <c r="G820" s="2"/>
      <c r="S820" s="2"/>
    </row>
    <row r="821" ht="15.75" customHeight="1">
      <c r="G821" s="2"/>
      <c r="S821" s="2"/>
    </row>
    <row r="822" ht="15.75" customHeight="1">
      <c r="G822" s="2"/>
      <c r="S822" s="2"/>
    </row>
    <row r="823" ht="15.75" customHeight="1">
      <c r="G823" s="2"/>
      <c r="S823" s="2"/>
    </row>
    <row r="824" ht="15.75" customHeight="1">
      <c r="G824" s="2"/>
      <c r="S824" s="2"/>
    </row>
    <row r="825" ht="15.75" customHeight="1">
      <c r="G825" s="2"/>
      <c r="S825" s="2"/>
    </row>
    <row r="826" ht="15.75" customHeight="1">
      <c r="G826" s="2"/>
      <c r="S826" s="2"/>
    </row>
    <row r="827" ht="15.75" customHeight="1">
      <c r="G827" s="2"/>
      <c r="S827" s="2"/>
    </row>
    <row r="828" ht="15.75" customHeight="1">
      <c r="G828" s="2"/>
      <c r="S828" s="2"/>
    </row>
    <row r="829" ht="15.75" customHeight="1">
      <c r="G829" s="2"/>
      <c r="S829" s="2"/>
    </row>
    <row r="830" ht="15.75" customHeight="1">
      <c r="G830" s="2"/>
      <c r="S830" s="2"/>
    </row>
    <row r="831" ht="15.75" customHeight="1">
      <c r="G831" s="2"/>
      <c r="S831" s="2"/>
    </row>
    <row r="832" ht="15.75" customHeight="1">
      <c r="G832" s="2"/>
      <c r="S832" s="2"/>
    </row>
    <row r="833" ht="15.75" customHeight="1">
      <c r="G833" s="2"/>
      <c r="S833" s="2"/>
    </row>
    <row r="834" ht="15.75" customHeight="1">
      <c r="G834" s="2"/>
      <c r="S834" s="2"/>
    </row>
    <row r="835" ht="15.75" customHeight="1">
      <c r="G835" s="2"/>
      <c r="S835" s="2"/>
    </row>
    <row r="836" ht="15.75" customHeight="1">
      <c r="G836" s="2"/>
      <c r="S836" s="2"/>
    </row>
    <row r="837" ht="15.75" customHeight="1">
      <c r="G837" s="2"/>
      <c r="S837" s="2"/>
    </row>
    <row r="838" ht="15.75" customHeight="1">
      <c r="G838" s="2"/>
      <c r="S838" s="2"/>
    </row>
    <row r="839" ht="15.75" customHeight="1">
      <c r="G839" s="2"/>
      <c r="S839" s="2"/>
    </row>
    <row r="840" ht="15.75" customHeight="1">
      <c r="G840" s="2"/>
      <c r="S840" s="2"/>
    </row>
    <row r="841" ht="15.75" customHeight="1">
      <c r="G841" s="2"/>
      <c r="S841" s="2"/>
    </row>
    <row r="842" ht="15.75" customHeight="1">
      <c r="G842" s="2"/>
      <c r="S842" s="2"/>
    </row>
    <row r="843" ht="15.75" customHeight="1">
      <c r="G843" s="2"/>
      <c r="S843" s="2"/>
    </row>
    <row r="844" ht="15.75" customHeight="1">
      <c r="G844" s="2"/>
      <c r="S844" s="2"/>
    </row>
    <row r="845" ht="15.75" customHeight="1">
      <c r="G845" s="2"/>
      <c r="S845" s="2"/>
    </row>
    <row r="846" ht="15.75" customHeight="1">
      <c r="G846" s="2"/>
      <c r="S846" s="2"/>
    </row>
    <row r="847" ht="15.75" customHeight="1">
      <c r="G847" s="2"/>
      <c r="S847" s="2"/>
    </row>
    <row r="848" ht="15.75" customHeight="1">
      <c r="G848" s="2"/>
      <c r="S848" s="2"/>
    </row>
    <row r="849" ht="15.75" customHeight="1">
      <c r="G849" s="2"/>
      <c r="S849" s="2"/>
    </row>
    <row r="850" ht="15.75" customHeight="1">
      <c r="G850" s="2"/>
      <c r="S850" s="2"/>
    </row>
    <row r="851" ht="15.75" customHeight="1">
      <c r="G851" s="2"/>
      <c r="S851" s="2"/>
    </row>
    <row r="852" ht="15.75" customHeight="1">
      <c r="G852" s="2"/>
      <c r="S852" s="2"/>
    </row>
    <row r="853" ht="15.75" customHeight="1">
      <c r="G853" s="2"/>
      <c r="S853" s="2"/>
    </row>
    <row r="854" ht="15.75" customHeight="1">
      <c r="G854" s="2"/>
      <c r="S854" s="2"/>
    </row>
    <row r="855" ht="15.75" customHeight="1">
      <c r="G855" s="2"/>
      <c r="S855" s="2"/>
    </row>
    <row r="856" ht="15.75" customHeight="1">
      <c r="G856" s="2"/>
      <c r="S856" s="2"/>
    </row>
    <row r="857" ht="15.75" customHeight="1">
      <c r="G857" s="2"/>
      <c r="S857" s="2"/>
    </row>
    <row r="858" ht="15.75" customHeight="1">
      <c r="G858" s="2"/>
      <c r="S858" s="2"/>
    </row>
    <row r="859" ht="15.75" customHeight="1">
      <c r="G859" s="2"/>
      <c r="S859" s="2"/>
    </row>
    <row r="860" ht="15.75" customHeight="1">
      <c r="G860" s="2"/>
      <c r="S860" s="2"/>
    </row>
    <row r="861" ht="15.75" customHeight="1">
      <c r="G861" s="2"/>
      <c r="S861" s="2"/>
    </row>
    <row r="862" ht="15.75" customHeight="1">
      <c r="G862" s="2"/>
      <c r="S862" s="2"/>
    </row>
    <row r="863" ht="15.75" customHeight="1">
      <c r="G863" s="2"/>
      <c r="S863" s="2"/>
    </row>
    <row r="864" ht="15.75" customHeight="1">
      <c r="G864" s="2"/>
      <c r="S864" s="2"/>
    </row>
    <row r="865" ht="15.75" customHeight="1">
      <c r="G865" s="2"/>
      <c r="S865" s="2"/>
    </row>
    <row r="866" ht="15.75" customHeight="1">
      <c r="G866" s="2"/>
      <c r="S866" s="2"/>
    </row>
    <row r="867" ht="15.75" customHeight="1">
      <c r="G867" s="2"/>
      <c r="S867" s="2"/>
    </row>
    <row r="868" ht="15.75" customHeight="1">
      <c r="G868" s="2"/>
      <c r="S868" s="2"/>
    </row>
    <row r="869" ht="15.75" customHeight="1">
      <c r="G869" s="2"/>
      <c r="S869" s="2"/>
    </row>
    <row r="870" ht="15.75" customHeight="1">
      <c r="G870" s="2"/>
      <c r="S870" s="2"/>
    </row>
    <row r="871" ht="15.75" customHeight="1">
      <c r="G871" s="2"/>
      <c r="S871" s="2"/>
    </row>
    <row r="872" ht="15.75" customHeight="1">
      <c r="G872" s="2"/>
      <c r="S872" s="2"/>
    </row>
    <row r="873" ht="15.75" customHeight="1">
      <c r="G873" s="2"/>
      <c r="S873" s="2"/>
    </row>
    <row r="874" ht="15.75" customHeight="1">
      <c r="G874" s="2"/>
      <c r="S874" s="2"/>
    </row>
    <row r="875" ht="15.75" customHeight="1">
      <c r="G875" s="2"/>
      <c r="S875" s="2"/>
    </row>
    <row r="876" ht="15.75" customHeight="1">
      <c r="G876" s="2"/>
      <c r="S876" s="2"/>
    </row>
    <row r="877" ht="15.75" customHeight="1">
      <c r="G877" s="2"/>
      <c r="S877" s="2"/>
    </row>
    <row r="878" ht="15.75" customHeight="1">
      <c r="G878" s="2"/>
      <c r="S878" s="2"/>
    </row>
    <row r="879" ht="15.75" customHeight="1">
      <c r="G879" s="2"/>
      <c r="S879" s="2"/>
    </row>
    <row r="880" ht="15.75" customHeight="1">
      <c r="G880" s="2"/>
      <c r="S880" s="2"/>
    </row>
    <row r="881" ht="15.75" customHeight="1">
      <c r="G881" s="2"/>
      <c r="S881" s="2"/>
    </row>
    <row r="882" ht="15.75" customHeight="1">
      <c r="G882" s="2"/>
      <c r="S882" s="2"/>
    </row>
    <row r="883" ht="15.75" customHeight="1">
      <c r="G883" s="2"/>
      <c r="S883" s="2"/>
    </row>
    <row r="884" ht="15.75" customHeight="1">
      <c r="G884" s="2"/>
      <c r="S884" s="2"/>
    </row>
    <row r="885" ht="15.75" customHeight="1">
      <c r="G885" s="2"/>
      <c r="S885" s="2"/>
    </row>
    <row r="886" ht="15.75" customHeight="1">
      <c r="G886" s="2"/>
      <c r="S886" s="2"/>
    </row>
    <row r="887" ht="15.75" customHeight="1">
      <c r="G887" s="2"/>
      <c r="S887" s="2"/>
    </row>
    <row r="888" ht="15.75" customHeight="1">
      <c r="G888" s="2"/>
      <c r="S888" s="2"/>
    </row>
    <row r="889" ht="15.75" customHeight="1">
      <c r="G889" s="2"/>
      <c r="S889" s="2"/>
    </row>
    <row r="890" ht="15.75" customHeight="1">
      <c r="G890" s="2"/>
      <c r="S890" s="2"/>
    </row>
    <row r="891" ht="15.75" customHeight="1">
      <c r="G891" s="2"/>
      <c r="S891" s="2"/>
    </row>
    <row r="892" ht="15.75" customHeight="1">
      <c r="G892" s="2"/>
      <c r="S892" s="2"/>
    </row>
    <row r="893" ht="15.75" customHeight="1">
      <c r="G893" s="2"/>
      <c r="S893" s="2"/>
    </row>
    <row r="894" ht="15.75" customHeight="1">
      <c r="G894" s="2"/>
      <c r="S894" s="2"/>
    </row>
    <row r="895" ht="15.75" customHeight="1">
      <c r="G895" s="2"/>
      <c r="S895" s="2"/>
    </row>
    <row r="896" ht="15.75" customHeight="1">
      <c r="G896" s="2"/>
      <c r="S896" s="2"/>
    </row>
    <row r="897" ht="15.75" customHeight="1">
      <c r="G897" s="2"/>
      <c r="S897" s="2"/>
    </row>
    <row r="898" ht="15.75" customHeight="1">
      <c r="G898" s="2"/>
      <c r="S898" s="2"/>
    </row>
    <row r="899" ht="15.75" customHeight="1">
      <c r="G899" s="2"/>
      <c r="S899" s="2"/>
    </row>
    <row r="900" ht="15.75" customHeight="1">
      <c r="G900" s="2"/>
      <c r="S900" s="2"/>
    </row>
    <row r="901" ht="15.75" customHeight="1">
      <c r="G901" s="2"/>
      <c r="S901" s="2"/>
    </row>
    <row r="902" ht="15.75" customHeight="1">
      <c r="G902" s="2"/>
      <c r="S902" s="2"/>
    </row>
    <row r="903" ht="15.75" customHeight="1">
      <c r="G903" s="2"/>
      <c r="S903" s="2"/>
    </row>
    <row r="904" ht="15.75" customHeight="1">
      <c r="G904" s="2"/>
      <c r="S904" s="2"/>
    </row>
    <row r="905" ht="15.75" customHeight="1">
      <c r="G905" s="2"/>
      <c r="S905" s="2"/>
    </row>
    <row r="906" ht="15.75" customHeight="1">
      <c r="G906" s="2"/>
      <c r="S906" s="2"/>
    </row>
    <row r="907" ht="15.75" customHeight="1">
      <c r="G907" s="2"/>
      <c r="S907" s="2"/>
    </row>
    <row r="908" ht="15.75" customHeight="1">
      <c r="G908" s="2"/>
      <c r="S908" s="2"/>
    </row>
    <row r="909" ht="15.75" customHeight="1">
      <c r="G909" s="2"/>
      <c r="S909" s="2"/>
    </row>
    <row r="910" ht="15.75" customHeight="1">
      <c r="G910" s="2"/>
      <c r="S910" s="2"/>
    </row>
    <row r="911" ht="15.75" customHeight="1">
      <c r="G911" s="2"/>
      <c r="S911" s="2"/>
    </row>
    <row r="912" ht="15.75" customHeight="1">
      <c r="G912" s="2"/>
      <c r="S912" s="2"/>
    </row>
    <row r="913" ht="15.75" customHeight="1">
      <c r="G913" s="2"/>
      <c r="S913" s="2"/>
    </row>
    <row r="914" ht="15.75" customHeight="1">
      <c r="G914" s="2"/>
      <c r="S914" s="2"/>
    </row>
    <row r="915" ht="15.75" customHeight="1">
      <c r="G915" s="2"/>
      <c r="S915" s="2"/>
    </row>
    <row r="916" ht="15.75" customHeight="1">
      <c r="G916" s="2"/>
      <c r="S916" s="2"/>
    </row>
    <row r="917" ht="15.75" customHeight="1">
      <c r="G917" s="2"/>
      <c r="S917" s="2"/>
    </row>
    <row r="918" ht="15.75" customHeight="1">
      <c r="G918" s="2"/>
      <c r="S918" s="2"/>
    </row>
    <row r="919" ht="15.75" customHeight="1">
      <c r="G919" s="2"/>
      <c r="S919" s="2"/>
    </row>
    <row r="920" ht="15.75" customHeight="1">
      <c r="G920" s="2"/>
      <c r="S920" s="2"/>
    </row>
    <row r="921" ht="15.75" customHeight="1">
      <c r="G921" s="2"/>
      <c r="S921" s="2"/>
    </row>
    <row r="922" ht="15.75" customHeight="1">
      <c r="G922" s="2"/>
      <c r="S922" s="2"/>
    </row>
    <row r="923" ht="15.75" customHeight="1">
      <c r="G923" s="2"/>
      <c r="S923" s="2"/>
    </row>
    <row r="924" ht="15.75" customHeight="1">
      <c r="G924" s="2"/>
      <c r="S924" s="2"/>
    </row>
    <row r="925" ht="15.75" customHeight="1">
      <c r="G925" s="2"/>
      <c r="S925" s="2"/>
    </row>
    <row r="926" ht="15.75" customHeight="1">
      <c r="G926" s="2"/>
      <c r="S926" s="2"/>
    </row>
    <row r="927" ht="15.75" customHeight="1">
      <c r="G927" s="2"/>
      <c r="S927" s="2"/>
    </row>
    <row r="928" ht="15.75" customHeight="1">
      <c r="G928" s="2"/>
      <c r="S928" s="2"/>
    </row>
    <row r="929" ht="15.75" customHeight="1">
      <c r="G929" s="2"/>
      <c r="S929" s="2"/>
    </row>
    <row r="930" ht="15.75" customHeight="1">
      <c r="G930" s="2"/>
      <c r="S930" s="2"/>
    </row>
    <row r="931" ht="15.75" customHeight="1">
      <c r="G931" s="2"/>
      <c r="S931" s="2"/>
    </row>
    <row r="932" ht="15.75" customHeight="1">
      <c r="G932" s="2"/>
      <c r="S932" s="2"/>
    </row>
    <row r="933" ht="15.75" customHeight="1">
      <c r="G933" s="2"/>
      <c r="S933" s="2"/>
    </row>
    <row r="934" ht="15.75" customHeight="1">
      <c r="G934" s="2"/>
      <c r="S934" s="2"/>
    </row>
    <row r="935" ht="15.75" customHeight="1">
      <c r="G935" s="2"/>
      <c r="S935" s="2"/>
    </row>
    <row r="936" ht="15.75" customHeight="1">
      <c r="G936" s="2"/>
      <c r="S936" s="2"/>
    </row>
    <row r="937" ht="15.75" customHeight="1">
      <c r="G937" s="2"/>
      <c r="S937" s="2"/>
    </row>
    <row r="938" ht="15.75" customHeight="1">
      <c r="G938" s="2"/>
      <c r="S938" s="2"/>
    </row>
    <row r="939" ht="15.75" customHeight="1">
      <c r="G939" s="2"/>
      <c r="S939" s="2"/>
    </row>
    <row r="940" ht="15.75" customHeight="1">
      <c r="G940" s="2"/>
      <c r="S940" s="2"/>
    </row>
    <row r="941" ht="15.75" customHeight="1">
      <c r="G941" s="2"/>
      <c r="S941" s="2"/>
    </row>
    <row r="942" ht="15.75" customHeight="1">
      <c r="G942" s="2"/>
      <c r="S942" s="2"/>
    </row>
    <row r="943" ht="15.75" customHeight="1">
      <c r="G943" s="2"/>
      <c r="S943" s="2"/>
    </row>
    <row r="944" ht="15.75" customHeight="1">
      <c r="G944" s="2"/>
      <c r="S944" s="2"/>
    </row>
    <row r="945" ht="15.75" customHeight="1">
      <c r="G945" s="2"/>
      <c r="S945" s="2"/>
    </row>
    <row r="946" ht="15.75" customHeight="1">
      <c r="G946" s="2"/>
      <c r="S946" s="2"/>
    </row>
    <row r="947" ht="15.75" customHeight="1">
      <c r="G947" s="2"/>
      <c r="S947" s="2"/>
    </row>
    <row r="948" ht="15.75" customHeight="1">
      <c r="G948" s="2"/>
      <c r="S948" s="2"/>
    </row>
    <row r="949" ht="15.75" customHeight="1">
      <c r="G949" s="2"/>
      <c r="S949" s="2"/>
    </row>
    <row r="950" ht="15.75" customHeight="1">
      <c r="G950" s="2"/>
      <c r="S950" s="2"/>
    </row>
    <row r="951" ht="15.75" customHeight="1">
      <c r="G951" s="2"/>
      <c r="S951" s="2"/>
    </row>
    <row r="952" ht="15.75" customHeight="1">
      <c r="G952" s="2"/>
      <c r="S952" s="2"/>
    </row>
    <row r="953" ht="15.75" customHeight="1">
      <c r="G953" s="2"/>
      <c r="S953" s="2"/>
    </row>
    <row r="954" ht="15.75" customHeight="1">
      <c r="G954" s="2"/>
      <c r="S954" s="2"/>
    </row>
    <row r="955" ht="15.75" customHeight="1">
      <c r="G955" s="2"/>
      <c r="S955" s="2"/>
    </row>
    <row r="956" ht="15.75" customHeight="1">
      <c r="G956" s="2"/>
      <c r="S956" s="2"/>
    </row>
    <row r="957" ht="15.75" customHeight="1">
      <c r="G957" s="2"/>
      <c r="S957" s="2"/>
    </row>
    <row r="958" ht="15.75" customHeight="1">
      <c r="G958" s="2"/>
      <c r="S958" s="2"/>
    </row>
    <row r="959" ht="15.75" customHeight="1">
      <c r="G959" s="2"/>
      <c r="S959" s="2"/>
    </row>
    <row r="960" ht="15.75" customHeight="1">
      <c r="G960" s="2"/>
      <c r="S960" s="2"/>
    </row>
    <row r="961" ht="15.75" customHeight="1">
      <c r="G961" s="2"/>
      <c r="S961" s="2"/>
    </row>
    <row r="962" ht="15.75" customHeight="1">
      <c r="G962" s="2"/>
      <c r="S962" s="2"/>
    </row>
    <row r="963" ht="15.75" customHeight="1">
      <c r="G963" s="2"/>
      <c r="S963" s="2"/>
    </row>
    <row r="964" ht="15.75" customHeight="1">
      <c r="G964" s="2"/>
      <c r="S964" s="2"/>
    </row>
    <row r="965" ht="15.75" customHeight="1">
      <c r="G965" s="2"/>
      <c r="S965" s="2"/>
    </row>
    <row r="966" ht="15.75" customHeight="1">
      <c r="G966" s="2"/>
      <c r="S966" s="2"/>
    </row>
    <row r="967" ht="15.75" customHeight="1">
      <c r="G967" s="2"/>
      <c r="S967" s="2"/>
    </row>
    <row r="968" ht="15.75" customHeight="1">
      <c r="G968" s="2"/>
      <c r="S968" s="2"/>
    </row>
    <row r="969" ht="15.75" customHeight="1">
      <c r="G969" s="2"/>
      <c r="S969" s="2"/>
    </row>
    <row r="970" ht="15.75" customHeight="1">
      <c r="G970" s="2"/>
      <c r="S970" s="2"/>
    </row>
    <row r="971" ht="15.75" customHeight="1">
      <c r="G971" s="2"/>
      <c r="S971" s="2"/>
    </row>
    <row r="972" ht="15.75" customHeight="1">
      <c r="G972" s="2"/>
      <c r="S972" s="2"/>
    </row>
    <row r="973" ht="15.75" customHeight="1">
      <c r="G973" s="2"/>
      <c r="S973" s="2"/>
    </row>
    <row r="974" ht="15.75" customHeight="1">
      <c r="G974" s="2"/>
      <c r="S974" s="2"/>
    </row>
    <row r="975" ht="15.75" customHeight="1">
      <c r="G975" s="2"/>
      <c r="S975" s="2"/>
    </row>
    <row r="976" ht="15.75" customHeight="1">
      <c r="G976" s="2"/>
      <c r="S976" s="2"/>
    </row>
    <row r="977" ht="15.75" customHeight="1">
      <c r="G977" s="2"/>
      <c r="S977" s="2"/>
    </row>
    <row r="978" ht="15.75" customHeight="1">
      <c r="G978" s="2"/>
      <c r="S978" s="2"/>
    </row>
    <row r="979" ht="15.75" customHeight="1">
      <c r="G979" s="2"/>
      <c r="S979" s="2"/>
    </row>
    <row r="980" ht="15.75" customHeight="1">
      <c r="G980" s="2"/>
      <c r="S980" s="2"/>
    </row>
    <row r="981" ht="15.75" customHeight="1">
      <c r="G981" s="2"/>
      <c r="S981" s="2"/>
    </row>
    <row r="982" ht="15.75" customHeight="1">
      <c r="G982" s="2"/>
      <c r="S982" s="2"/>
    </row>
    <row r="983" ht="15.75" customHeight="1">
      <c r="G983" s="2"/>
      <c r="S983" s="2"/>
    </row>
    <row r="984" ht="15.75" customHeight="1">
      <c r="G984" s="2"/>
      <c r="S984" s="2"/>
    </row>
    <row r="985" ht="15.75" customHeight="1">
      <c r="G985" s="2"/>
      <c r="S985" s="2"/>
    </row>
    <row r="986" ht="15.75" customHeight="1">
      <c r="G986" s="2"/>
      <c r="S986" s="2"/>
    </row>
    <row r="987" ht="15.75" customHeight="1">
      <c r="G987" s="2"/>
      <c r="S987" s="2"/>
    </row>
    <row r="988" ht="15.75" customHeight="1">
      <c r="G988" s="2"/>
      <c r="S988" s="2"/>
    </row>
    <row r="989" ht="15.75" customHeight="1">
      <c r="G989" s="2"/>
      <c r="S989" s="2"/>
    </row>
    <row r="990" ht="15.75" customHeight="1">
      <c r="G990" s="2"/>
      <c r="S990" s="2"/>
    </row>
    <row r="991" ht="15.75" customHeight="1">
      <c r="G991" s="2"/>
      <c r="S991" s="2"/>
    </row>
    <row r="992" ht="15.75" customHeight="1">
      <c r="G992" s="2"/>
      <c r="S992" s="2"/>
    </row>
    <row r="993" ht="15.75" customHeight="1">
      <c r="G993" s="2"/>
      <c r="S993" s="2"/>
    </row>
    <row r="994" ht="15.75" customHeight="1">
      <c r="G994" s="2"/>
      <c r="S994" s="2"/>
    </row>
    <row r="995" ht="15.75" customHeight="1">
      <c r="G995" s="2"/>
      <c r="S995" s="2"/>
    </row>
    <row r="996" ht="15.75" customHeight="1">
      <c r="G996" s="2"/>
      <c r="S996" s="2"/>
    </row>
    <row r="997" ht="15.75" customHeight="1">
      <c r="G997" s="2"/>
      <c r="S997" s="2"/>
    </row>
    <row r="998" ht="15.75" customHeight="1">
      <c r="G998" s="2"/>
      <c r="S998" s="2"/>
    </row>
    <row r="999" ht="15.75" customHeight="1">
      <c r="G999" s="2"/>
      <c r="S999" s="2"/>
    </row>
    <row r="1000" ht="15.75" customHeight="1">
      <c r="G1000" s="2"/>
      <c r="S1000" s="2"/>
    </row>
    <row r="1001" ht="15.75" customHeight="1">
      <c r="G1001" s="2"/>
      <c r="S1001" s="2"/>
    </row>
    <row r="1002" ht="15.75" customHeight="1">
      <c r="G1002" s="2"/>
      <c r="S1002" s="2"/>
    </row>
    <row r="1003" ht="15.75" customHeight="1">
      <c r="G1003" s="2"/>
      <c r="S1003" s="2"/>
    </row>
    <row r="1004" ht="15.75" customHeight="1">
      <c r="G1004" s="2"/>
      <c r="S1004" s="2"/>
    </row>
    <row r="1005" ht="15.75" customHeight="1">
      <c r="G1005" s="2"/>
      <c r="S1005" s="2"/>
    </row>
    <row r="1006" ht="15.75" customHeight="1">
      <c r="G1006" s="2"/>
      <c r="S1006" s="2"/>
    </row>
    <row r="1007" ht="15.75" customHeight="1">
      <c r="G1007" s="2"/>
      <c r="S1007" s="2"/>
    </row>
    <row r="1008" ht="15.75" customHeight="1">
      <c r="G1008" s="2"/>
      <c r="S1008" s="2"/>
    </row>
    <row r="1009" ht="15.75" customHeight="1">
      <c r="G1009" s="2"/>
      <c r="S1009" s="2"/>
    </row>
    <row r="1010" ht="15.75" customHeight="1">
      <c r="G1010" s="2"/>
      <c r="S1010" s="2"/>
    </row>
    <row r="1011" ht="15.75" customHeight="1">
      <c r="G1011" s="2"/>
      <c r="S1011" s="2"/>
    </row>
    <row r="1012" ht="15.75" customHeight="1">
      <c r="G1012" s="2"/>
      <c r="S1012" s="2"/>
    </row>
    <row r="1013" ht="15.75" customHeight="1">
      <c r="G1013" s="2"/>
      <c r="S1013" s="2"/>
    </row>
    <row r="1014" ht="15.75" customHeight="1">
      <c r="G1014" s="2"/>
      <c r="S1014" s="2"/>
    </row>
    <row r="1015" ht="15.75" customHeight="1">
      <c r="G1015" s="2"/>
      <c r="S1015" s="2"/>
    </row>
  </sheetData>
  <mergeCells count="11">
    <mergeCell ref="B31:C31"/>
    <mergeCell ref="E31:F31"/>
    <mergeCell ref="B53:C53"/>
    <mergeCell ref="E53:F53"/>
    <mergeCell ref="B2:S2"/>
    <mergeCell ref="B6:C6"/>
    <mergeCell ref="E6:F6"/>
    <mergeCell ref="C7:C10"/>
    <mergeCell ref="C11:C14"/>
    <mergeCell ref="B16:C16"/>
    <mergeCell ref="E16:F16"/>
  </mergeCells>
  <printOptions/>
  <pageMargins bottom="0.75" footer="0.0" header="0.0" left="0.7" right="0.7" top="0.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3" max="3" width="16.43"/>
    <col customWidth="1" min="4" max="4" width="9.14"/>
    <col customWidth="1" min="5" max="5" width="10.14"/>
    <col customWidth="1" min="6" max="6" width="11.43"/>
    <col customWidth="1" min="7" max="7" width="12.86"/>
    <col customWidth="1" min="8" max="12" width="9.14"/>
    <col customWidth="1" min="13" max="13" width="10.57"/>
    <col customWidth="1" min="14" max="14" width="10.71"/>
    <col customWidth="1" min="15" max="15" width="9.71"/>
    <col customWidth="1" min="16" max="16" width="8.57"/>
    <col customWidth="1" min="17" max="17" width="10.14"/>
    <col customWidth="1" min="18" max="18" width="8.57"/>
    <col customWidth="1" min="19" max="19" width="9.86"/>
    <col customWidth="1" min="20" max="20" width="9.0"/>
    <col customWidth="1" min="21" max="21" width="9.14"/>
    <col customWidth="1" min="22" max="22" width="12.0"/>
    <col customWidth="1" min="24" max="24" width="16.43"/>
  </cols>
  <sheetData>
    <row r="1">
      <c r="G1" s="625"/>
      <c r="S1" s="2"/>
      <c r="V1" s="2"/>
    </row>
    <row r="2">
      <c r="G2" s="626" t="s">
        <v>707</v>
      </c>
      <c r="H2" s="535"/>
      <c r="I2" s="535"/>
      <c r="J2" s="535"/>
      <c r="K2" s="535"/>
      <c r="L2" s="535"/>
      <c r="M2" s="535"/>
      <c r="N2" s="535"/>
      <c r="O2" s="535"/>
      <c r="P2" s="535"/>
      <c r="Q2" s="627"/>
      <c r="R2" s="628"/>
      <c r="S2" s="2"/>
      <c r="V2" s="2"/>
    </row>
    <row r="3">
      <c r="G3" s="629"/>
      <c r="H3" s="630"/>
      <c r="I3" s="630"/>
      <c r="J3" s="630"/>
      <c r="K3" s="630"/>
      <c r="L3" s="630"/>
      <c r="M3" s="630"/>
      <c r="N3" s="630"/>
      <c r="O3" s="630"/>
      <c r="P3" s="630"/>
      <c r="Q3" s="631"/>
      <c r="R3" s="628"/>
      <c r="S3" s="2"/>
      <c r="V3" s="2"/>
    </row>
    <row r="4">
      <c r="G4" s="625"/>
      <c r="L4" s="13"/>
      <c r="M4" s="13"/>
      <c r="N4" s="307"/>
      <c r="O4" s="307"/>
      <c r="P4" s="307"/>
      <c r="S4" s="2"/>
      <c r="V4" s="2"/>
    </row>
    <row r="5">
      <c r="B5" s="209" t="s">
        <v>69</v>
      </c>
      <c r="C5" s="210" t="s">
        <v>70</v>
      </c>
      <c r="D5" s="211" t="s">
        <v>71</v>
      </c>
      <c r="E5" s="211" t="s">
        <v>555</v>
      </c>
      <c r="F5" s="211" t="s">
        <v>72</v>
      </c>
      <c r="G5" s="212" t="s">
        <v>708</v>
      </c>
      <c r="H5" s="632" t="s">
        <v>709</v>
      </c>
      <c r="I5" s="5"/>
      <c r="J5" s="5"/>
      <c r="K5" s="5"/>
      <c r="L5" s="5"/>
      <c r="M5" s="5"/>
      <c r="N5" s="5"/>
      <c r="O5" s="5"/>
      <c r="P5" s="5"/>
      <c r="Q5" s="5"/>
      <c r="S5" s="2"/>
      <c r="V5" s="2"/>
    </row>
    <row r="6">
      <c r="B6" s="307"/>
      <c r="C6" s="307"/>
      <c r="D6" s="307"/>
      <c r="E6" s="307"/>
      <c r="F6" s="307"/>
      <c r="G6" s="633"/>
      <c r="H6" s="278">
        <v>1018.0</v>
      </c>
      <c r="I6" s="137">
        <v>3020.0</v>
      </c>
      <c r="J6" s="138">
        <v>5015.0</v>
      </c>
      <c r="K6" s="139">
        <v>9005.0</v>
      </c>
      <c r="L6" s="634" t="s">
        <v>710</v>
      </c>
      <c r="M6" s="635" t="s">
        <v>711</v>
      </c>
      <c r="N6" s="636" t="s">
        <v>712</v>
      </c>
      <c r="O6" s="143">
        <v>4008.0</v>
      </c>
      <c r="P6" s="149">
        <v>4005.0</v>
      </c>
      <c r="Q6" s="637" t="s">
        <v>713</v>
      </c>
      <c r="S6" s="2"/>
      <c r="V6" s="2"/>
    </row>
    <row r="7">
      <c r="G7" s="2"/>
      <c r="H7" s="638"/>
      <c r="I7" s="638"/>
      <c r="J7" s="638"/>
      <c r="K7" s="638"/>
      <c r="L7" s="638"/>
      <c r="M7" s="638"/>
      <c r="N7" s="638"/>
      <c r="O7" s="638"/>
      <c r="P7" s="638"/>
      <c r="Q7" s="638"/>
      <c r="S7" s="2"/>
      <c r="T7" s="638"/>
      <c r="U7" s="639"/>
      <c r="V7" s="640"/>
    </row>
    <row r="8" ht="38.25" customHeight="1">
      <c r="B8" s="641" t="s">
        <v>714</v>
      </c>
      <c r="C8" s="106"/>
      <c r="D8" s="642">
        <v>18.0</v>
      </c>
      <c r="E8" s="642"/>
      <c r="F8" s="642"/>
      <c r="G8" s="643"/>
      <c r="H8" s="644"/>
      <c r="I8" s="645"/>
      <c r="J8" s="646"/>
      <c r="K8" s="647"/>
      <c r="L8" s="648"/>
      <c r="M8" s="649"/>
      <c r="N8" s="650"/>
      <c r="O8" s="651"/>
      <c r="P8" s="652"/>
      <c r="Q8" s="653"/>
      <c r="R8" s="600">
        <f t="shared" ref="R8:R26" si="1">SUM(H8:Q8)</f>
        <v>0</v>
      </c>
      <c r="S8" s="654">
        <f t="shared" ref="S8:S26" si="2">R8*G8</f>
        <v>0</v>
      </c>
      <c r="T8" s="638"/>
      <c r="U8" s="639"/>
      <c r="V8" s="640"/>
    </row>
    <row r="9" ht="78.0" customHeight="1">
      <c r="B9" s="655" t="s">
        <v>715</v>
      </c>
      <c r="C9" s="33"/>
      <c r="D9" s="656">
        <v>1.0</v>
      </c>
      <c r="E9" s="33"/>
      <c r="F9" s="655" t="s">
        <v>716</v>
      </c>
      <c r="G9" s="657">
        <v>230.0</v>
      </c>
      <c r="H9" s="278"/>
      <c r="I9" s="137"/>
      <c r="J9" s="138"/>
      <c r="K9" s="139"/>
      <c r="L9" s="634"/>
      <c r="M9" s="635"/>
      <c r="N9" s="636"/>
      <c r="O9" s="143"/>
      <c r="P9" s="149"/>
      <c r="Q9" s="637"/>
      <c r="R9" s="584">
        <f t="shared" si="1"/>
        <v>0</v>
      </c>
      <c r="S9" s="658">
        <f t="shared" si="2"/>
        <v>0</v>
      </c>
      <c r="T9" s="638"/>
      <c r="U9" s="639"/>
      <c r="V9" s="640"/>
    </row>
    <row r="10" ht="78.75" customHeight="1">
      <c r="B10" s="659" t="s">
        <v>717</v>
      </c>
      <c r="C10" s="33"/>
      <c r="D10" s="660">
        <v>1.0</v>
      </c>
      <c r="E10" s="33"/>
      <c r="F10" s="659" t="s">
        <v>718</v>
      </c>
      <c r="G10" s="657">
        <v>230.0</v>
      </c>
      <c r="H10" s="521"/>
      <c r="I10" s="522"/>
      <c r="J10" s="523"/>
      <c r="K10" s="524"/>
      <c r="L10" s="661"/>
      <c r="M10" s="635"/>
      <c r="N10" s="636"/>
      <c r="O10" s="143"/>
      <c r="P10" s="149"/>
      <c r="Q10" s="662"/>
      <c r="R10" s="584">
        <f t="shared" si="1"/>
        <v>0</v>
      </c>
      <c r="S10" s="658">
        <f t="shared" si="2"/>
        <v>0</v>
      </c>
      <c r="T10" s="638"/>
      <c r="U10" s="639"/>
      <c r="V10" s="640"/>
    </row>
    <row r="11" ht="82.5" customHeight="1">
      <c r="B11" s="659" t="s">
        <v>719</v>
      </c>
      <c r="C11" s="33"/>
      <c r="D11" s="660">
        <v>1.0</v>
      </c>
      <c r="E11" s="33"/>
      <c r="F11" s="659" t="s">
        <v>720</v>
      </c>
      <c r="G11" s="657">
        <v>325.0</v>
      </c>
      <c r="H11" s="521"/>
      <c r="I11" s="522"/>
      <c r="J11" s="523"/>
      <c r="K11" s="524"/>
      <c r="L11" s="661"/>
      <c r="M11" s="635"/>
      <c r="N11" s="636"/>
      <c r="O11" s="143"/>
      <c r="P11" s="149"/>
      <c r="Q11" s="662"/>
      <c r="R11" s="584">
        <f t="shared" si="1"/>
        <v>0</v>
      </c>
      <c r="S11" s="658">
        <f t="shared" si="2"/>
        <v>0</v>
      </c>
      <c r="T11" s="638"/>
      <c r="U11" s="639"/>
      <c r="V11" s="640"/>
    </row>
    <row r="12" ht="78.75" customHeight="1">
      <c r="B12" s="659" t="s">
        <v>721</v>
      </c>
      <c r="C12" s="33"/>
      <c r="D12" s="660">
        <v>1.0</v>
      </c>
      <c r="E12" s="33"/>
      <c r="F12" s="659" t="s">
        <v>722</v>
      </c>
      <c r="G12" s="657">
        <v>325.0</v>
      </c>
      <c r="H12" s="521"/>
      <c r="I12" s="522"/>
      <c r="J12" s="523"/>
      <c r="K12" s="524"/>
      <c r="L12" s="661"/>
      <c r="M12" s="635"/>
      <c r="N12" s="636"/>
      <c r="O12" s="143"/>
      <c r="P12" s="149"/>
      <c r="Q12" s="662"/>
      <c r="R12" s="584">
        <f t="shared" si="1"/>
        <v>0</v>
      </c>
      <c r="S12" s="658">
        <f t="shared" si="2"/>
        <v>0</v>
      </c>
      <c r="T12" s="638"/>
      <c r="U12" s="639"/>
      <c r="V12" s="640"/>
    </row>
    <row r="13" ht="75.0" customHeight="1">
      <c r="B13" s="659" t="s">
        <v>723</v>
      </c>
      <c r="C13" s="33"/>
      <c r="D13" s="660">
        <v>1.0</v>
      </c>
      <c r="E13" s="33"/>
      <c r="F13" s="659" t="s">
        <v>724</v>
      </c>
      <c r="G13" s="657">
        <v>325.0</v>
      </c>
      <c r="H13" s="521"/>
      <c r="I13" s="522"/>
      <c r="J13" s="523"/>
      <c r="K13" s="524"/>
      <c r="L13" s="661"/>
      <c r="M13" s="635"/>
      <c r="N13" s="636"/>
      <c r="O13" s="143"/>
      <c r="P13" s="149"/>
      <c r="Q13" s="662"/>
      <c r="R13" s="584">
        <f t="shared" si="1"/>
        <v>0</v>
      </c>
      <c r="S13" s="658">
        <f t="shared" si="2"/>
        <v>0</v>
      </c>
      <c r="T13" s="638"/>
      <c r="U13" s="639"/>
      <c r="V13" s="640"/>
    </row>
    <row r="14" ht="75.75" customHeight="1">
      <c r="B14" s="659" t="s">
        <v>725</v>
      </c>
      <c r="C14" s="33"/>
      <c r="D14" s="660">
        <v>1.0</v>
      </c>
      <c r="E14" s="33"/>
      <c r="F14" s="659" t="s">
        <v>726</v>
      </c>
      <c r="G14" s="657">
        <v>325.0</v>
      </c>
      <c r="H14" s="521"/>
      <c r="I14" s="522"/>
      <c r="J14" s="523"/>
      <c r="K14" s="524"/>
      <c r="L14" s="661"/>
      <c r="M14" s="635"/>
      <c r="N14" s="636"/>
      <c r="O14" s="143"/>
      <c r="P14" s="149"/>
      <c r="Q14" s="662"/>
      <c r="R14" s="584">
        <f t="shared" si="1"/>
        <v>0</v>
      </c>
      <c r="S14" s="658">
        <f t="shared" si="2"/>
        <v>0</v>
      </c>
      <c r="T14" s="638"/>
      <c r="U14" s="639"/>
      <c r="V14" s="640"/>
    </row>
    <row r="15" ht="75.75" customHeight="1">
      <c r="B15" s="659" t="s">
        <v>727</v>
      </c>
      <c r="C15" s="33"/>
      <c r="D15" s="660">
        <v>1.0</v>
      </c>
      <c r="E15" s="33"/>
      <c r="F15" s="659" t="s">
        <v>728</v>
      </c>
      <c r="G15" s="657">
        <v>520.0</v>
      </c>
      <c r="H15" s="521"/>
      <c r="I15" s="522"/>
      <c r="J15" s="523"/>
      <c r="K15" s="524"/>
      <c r="L15" s="661"/>
      <c r="M15" s="635"/>
      <c r="N15" s="636"/>
      <c r="O15" s="143"/>
      <c r="P15" s="149"/>
      <c r="Q15" s="662"/>
      <c r="R15" s="584">
        <f t="shared" si="1"/>
        <v>0</v>
      </c>
      <c r="S15" s="658">
        <f t="shared" si="2"/>
        <v>0</v>
      </c>
      <c r="T15" s="638"/>
      <c r="U15" s="639"/>
      <c r="V15" s="640"/>
    </row>
    <row r="16" ht="75.0" customHeight="1">
      <c r="B16" s="659" t="s">
        <v>729</v>
      </c>
      <c r="C16" s="33"/>
      <c r="D16" s="660">
        <v>1.0</v>
      </c>
      <c r="E16" s="33"/>
      <c r="F16" s="659" t="s">
        <v>730</v>
      </c>
      <c r="G16" s="657">
        <v>520.0</v>
      </c>
      <c r="H16" s="521"/>
      <c r="I16" s="522"/>
      <c r="J16" s="523"/>
      <c r="K16" s="524"/>
      <c r="L16" s="661"/>
      <c r="M16" s="635"/>
      <c r="N16" s="636"/>
      <c r="O16" s="143"/>
      <c r="P16" s="149"/>
      <c r="Q16" s="662"/>
      <c r="R16" s="584">
        <f t="shared" si="1"/>
        <v>0</v>
      </c>
      <c r="S16" s="658">
        <f t="shared" si="2"/>
        <v>0</v>
      </c>
      <c r="T16" s="638"/>
      <c r="U16" s="639"/>
      <c r="V16" s="640"/>
    </row>
    <row r="17" ht="77.25" customHeight="1">
      <c r="B17" s="659" t="s">
        <v>731</v>
      </c>
      <c r="C17" s="33"/>
      <c r="D17" s="660">
        <v>1.0</v>
      </c>
      <c r="E17" s="33"/>
      <c r="F17" s="659" t="s">
        <v>732</v>
      </c>
      <c r="G17" s="657">
        <v>520.0</v>
      </c>
      <c r="H17" s="521"/>
      <c r="I17" s="522"/>
      <c r="J17" s="523"/>
      <c r="K17" s="524"/>
      <c r="L17" s="661"/>
      <c r="M17" s="635"/>
      <c r="N17" s="636"/>
      <c r="O17" s="143"/>
      <c r="P17" s="149"/>
      <c r="Q17" s="662"/>
      <c r="R17" s="584">
        <f t="shared" si="1"/>
        <v>0</v>
      </c>
      <c r="S17" s="658">
        <f t="shared" si="2"/>
        <v>0</v>
      </c>
      <c r="T17" s="638"/>
      <c r="U17" s="639"/>
      <c r="V17" s="640"/>
    </row>
    <row r="18" ht="75.75" customHeight="1">
      <c r="B18" s="659" t="s">
        <v>733</v>
      </c>
      <c r="C18" s="33"/>
      <c r="D18" s="660">
        <v>1.0</v>
      </c>
      <c r="E18" s="33"/>
      <c r="F18" s="659" t="s">
        <v>734</v>
      </c>
      <c r="G18" s="657">
        <v>520.0</v>
      </c>
      <c r="H18" s="521"/>
      <c r="I18" s="522"/>
      <c r="J18" s="523"/>
      <c r="K18" s="524"/>
      <c r="L18" s="661"/>
      <c r="M18" s="635"/>
      <c r="N18" s="636"/>
      <c r="O18" s="143"/>
      <c r="P18" s="149"/>
      <c r="Q18" s="662"/>
      <c r="R18" s="584">
        <f t="shared" si="1"/>
        <v>0</v>
      </c>
      <c r="S18" s="658">
        <f t="shared" si="2"/>
        <v>0</v>
      </c>
      <c r="T18" s="638"/>
      <c r="U18" s="639"/>
      <c r="V18" s="640"/>
    </row>
    <row r="19" ht="75.0" customHeight="1">
      <c r="B19" s="659" t="s">
        <v>735</v>
      </c>
      <c r="C19" s="33"/>
      <c r="D19" s="660">
        <v>1.0</v>
      </c>
      <c r="E19" s="33"/>
      <c r="F19" s="659" t="s">
        <v>736</v>
      </c>
      <c r="G19" s="657">
        <v>520.0</v>
      </c>
      <c r="H19" s="521"/>
      <c r="I19" s="522"/>
      <c r="J19" s="523"/>
      <c r="K19" s="524"/>
      <c r="L19" s="661"/>
      <c r="M19" s="635"/>
      <c r="N19" s="636"/>
      <c r="O19" s="143"/>
      <c r="P19" s="149"/>
      <c r="Q19" s="662"/>
      <c r="R19" s="584">
        <f t="shared" si="1"/>
        <v>0</v>
      </c>
      <c r="S19" s="658">
        <f t="shared" si="2"/>
        <v>0</v>
      </c>
      <c r="T19" s="638"/>
      <c r="U19" s="639"/>
      <c r="V19" s="640"/>
    </row>
    <row r="20" ht="76.5" customHeight="1">
      <c r="B20" s="659" t="s">
        <v>737</v>
      </c>
      <c r="C20" s="33"/>
      <c r="D20" s="660">
        <v>1.0</v>
      </c>
      <c r="E20" s="33"/>
      <c r="F20" s="659" t="s">
        <v>738</v>
      </c>
      <c r="G20" s="657">
        <v>695.0</v>
      </c>
      <c r="H20" s="521"/>
      <c r="I20" s="522"/>
      <c r="J20" s="523"/>
      <c r="K20" s="524"/>
      <c r="L20" s="661"/>
      <c r="M20" s="635"/>
      <c r="N20" s="636"/>
      <c r="O20" s="143"/>
      <c r="P20" s="149"/>
      <c r="Q20" s="662"/>
      <c r="R20" s="584">
        <f t="shared" si="1"/>
        <v>0</v>
      </c>
      <c r="S20" s="658">
        <f t="shared" si="2"/>
        <v>0</v>
      </c>
      <c r="T20" s="638"/>
      <c r="U20" s="639"/>
      <c r="V20" s="640"/>
    </row>
    <row r="21" ht="75.75" customHeight="1">
      <c r="B21" s="659" t="s">
        <v>739</v>
      </c>
      <c r="C21" s="33"/>
      <c r="D21" s="660">
        <v>1.0</v>
      </c>
      <c r="E21" s="33"/>
      <c r="F21" s="659" t="s">
        <v>740</v>
      </c>
      <c r="G21" s="657">
        <v>695.0</v>
      </c>
      <c r="H21" s="521"/>
      <c r="I21" s="522"/>
      <c r="J21" s="523"/>
      <c r="K21" s="524"/>
      <c r="L21" s="661"/>
      <c r="M21" s="635"/>
      <c r="N21" s="636"/>
      <c r="O21" s="143"/>
      <c r="P21" s="149"/>
      <c r="Q21" s="662"/>
      <c r="R21" s="584">
        <f t="shared" si="1"/>
        <v>0</v>
      </c>
      <c r="S21" s="658">
        <f t="shared" si="2"/>
        <v>0</v>
      </c>
      <c r="T21" s="638"/>
      <c r="U21" s="639"/>
      <c r="V21" s="640"/>
    </row>
    <row r="22" ht="75.75" customHeight="1">
      <c r="B22" s="659" t="s">
        <v>741</v>
      </c>
      <c r="C22" s="33"/>
      <c r="D22" s="660">
        <v>1.0</v>
      </c>
      <c r="E22" s="33"/>
      <c r="F22" s="659" t="s">
        <v>742</v>
      </c>
      <c r="G22" s="657">
        <v>695.0</v>
      </c>
      <c r="H22" s="521"/>
      <c r="I22" s="522"/>
      <c r="J22" s="523"/>
      <c r="K22" s="524"/>
      <c r="L22" s="661"/>
      <c r="M22" s="635"/>
      <c r="N22" s="636"/>
      <c r="O22" s="143"/>
      <c r="P22" s="149"/>
      <c r="Q22" s="662"/>
      <c r="R22" s="584">
        <f t="shared" si="1"/>
        <v>0</v>
      </c>
      <c r="S22" s="658">
        <f t="shared" si="2"/>
        <v>0</v>
      </c>
      <c r="T22" s="638"/>
      <c r="U22" s="639"/>
      <c r="V22" s="640"/>
    </row>
    <row r="23" ht="77.25" customHeight="1">
      <c r="B23" s="659" t="s">
        <v>743</v>
      </c>
      <c r="C23" s="33"/>
      <c r="D23" s="660">
        <v>1.0</v>
      </c>
      <c r="E23" s="33"/>
      <c r="F23" s="659" t="s">
        <v>744</v>
      </c>
      <c r="G23" s="657">
        <v>695.0</v>
      </c>
      <c r="H23" s="521"/>
      <c r="I23" s="522"/>
      <c r="J23" s="523"/>
      <c r="K23" s="524"/>
      <c r="L23" s="661"/>
      <c r="M23" s="635"/>
      <c r="N23" s="636"/>
      <c r="O23" s="143"/>
      <c r="P23" s="149"/>
      <c r="Q23" s="662"/>
      <c r="R23" s="584">
        <f t="shared" si="1"/>
        <v>0</v>
      </c>
      <c r="S23" s="658">
        <f t="shared" si="2"/>
        <v>0</v>
      </c>
      <c r="T23" s="638"/>
      <c r="U23" s="639"/>
      <c r="V23" s="640"/>
    </row>
    <row r="24" ht="84.0" customHeight="1">
      <c r="B24" s="659" t="s">
        <v>745</v>
      </c>
      <c r="C24" s="33"/>
      <c r="D24" s="660">
        <v>1.0</v>
      </c>
      <c r="E24" s="33"/>
      <c r="F24" s="659" t="s">
        <v>746</v>
      </c>
      <c r="G24" s="657">
        <v>640.0</v>
      </c>
      <c r="H24" s="521"/>
      <c r="I24" s="522"/>
      <c r="J24" s="523"/>
      <c r="K24" s="524"/>
      <c r="L24" s="661"/>
      <c r="M24" s="635"/>
      <c r="N24" s="636"/>
      <c r="O24" s="143"/>
      <c r="P24" s="149"/>
      <c r="Q24" s="662"/>
      <c r="R24" s="584">
        <f t="shared" si="1"/>
        <v>0</v>
      </c>
      <c r="S24" s="658">
        <f t="shared" si="2"/>
        <v>0</v>
      </c>
      <c r="T24" s="638"/>
      <c r="U24" s="639"/>
      <c r="V24" s="640"/>
    </row>
    <row r="25" ht="87.75" customHeight="1">
      <c r="B25" s="659" t="s">
        <v>747</v>
      </c>
      <c r="C25" s="33"/>
      <c r="D25" s="660">
        <v>1.0</v>
      </c>
      <c r="E25" s="33"/>
      <c r="F25" s="659" t="s">
        <v>748</v>
      </c>
      <c r="G25" s="663">
        <v>900.0</v>
      </c>
      <c r="H25" s="521"/>
      <c r="I25" s="522"/>
      <c r="J25" s="523"/>
      <c r="K25" s="524"/>
      <c r="L25" s="661"/>
      <c r="M25" s="635"/>
      <c r="N25" s="636"/>
      <c r="O25" s="143"/>
      <c r="P25" s="149"/>
      <c r="Q25" s="662"/>
      <c r="R25" s="584">
        <f t="shared" si="1"/>
        <v>0</v>
      </c>
      <c r="S25" s="658">
        <f t="shared" si="2"/>
        <v>0</v>
      </c>
      <c r="T25" s="638"/>
      <c r="U25" s="639"/>
      <c r="V25" s="640"/>
    </row>
    <row r="26" ht="90.75" customHeight="1">
      <c r="B26" s="659" t="s">
        <v>749</v>
      </c>
      <c r="C26" s="33"/>
      <c r="D26" s="660">
        <v>1.0</v>
      </c>
      <c r="E26" s="33"/>
      <c r="F26" s="659" t="s">
        <v>750</v>
      </c>
      <c r="G26" s="663">
        <v>900.0</v>
      </c>
      <c r="H26" s="521"/>
      <c r="I26" s="522"/>
      <c r="J26" s="523"/>
      <c r="K26" s="524"/>
      <c r="L26" s="661"/>
      <c r="M26" s="635"/>
      <c r="N26" s="636"/>
      <c r="O26" s="143"/>
      <c r="P26" s="149"/>
      <c r="Q26" s="662"/>
      <c r="R26" s="584">
        <f t="shared" si="1"/>
        <v>0</v>
      </c>
      <c r="S26" s="658">
        <f t="shared" si="2"/>
        <v>0</v>
      </c>
      <c r="T26" s="638"/>
      <c r="U26" s="639"/>
      <c r="V26" s="640"/>
    </row>
    <row r="27">
      <c r="B27" s="664"/>
      <c r="C27" s="665"/>
      <c r="D27" s="666"/>
      <c r="E27" s="94"/>
      <c r="F27" s="667"/>
      <c r="G27" s="2"/>
      <c r="H27" s="668"/>
      <c r="I27" s="668"/>
      <c r="J27" s="638"/>
      <c r="K27" s="638"/>
      <c r="L27" s="638"/>
      <c r="M27" s="638"/>
      <c r="N27" s="638"/>
      <c r="O27" s="638"/>
      <c r="P27" s="638"/>
      <c r="Q27" s="638" t="s">
        <v>751</v>
      </c>
      <c r="R27" s="584">
        <f>SUM(R9:R26)+ SUM(R8*D8)</f>
        <v>0</v>
      </c>
      <c r="S27" s="669">
        <f>SUM(S8:S26)</f>
        <v>0</v>
      </c>
      <c r="T27" s="638"/>
      <c r="U27" s="639"/>
      <c r="V27" s="640"/>
    </row>
    <row r="28">
      <c r="B28" s="664"/>
      <c r="C28" s="665"/>
      <c r="D28" s="666"/>
      <c r="E28" s="94"/>
      <c r="F28" s="667"/>
      <c r="G28" s="2"/>
      <c r="H28" s="668"/>
      <c r="I28" s="668"/>
      <c r="J28" s="638"/>
      <c r="K28" s="638"/>
      <c r="L28" s="638"/>
      <c r="M28" s="638"/>
      <c r="N28" s="638"/>
      <c r="O28" s="638"/>
      <c r="P28" s="638"/>
      <c r="Q28" s="638"/>
      <c r="R28" s="638"/>
      <c r="S28" s="669"/>
      <c r="T28" s="638"/>
      <c r="U28" s="639"/>
      <c r="V28" s="640"/>
    </row>
    <row r="29">
      <c r="B29" s="664"/>
      <c r="C29" s="665"/>
      <c r="D29" s="666"/>
      <c r="E29" s="94"/>
      <c r="F29" s="639"/>
      <c r="G29" s="626" t="s">
        <v>752</v>
      </c>
      <c r="H29" s="535"/>
      <c r="I29" s="535"/>
      <c r="J29" s="535"/>
      <c r="K29" s="535"/>
      <c r="L29" s="535"/>
      <c r="M29" s="535"/>
      <c r="N29" s="535"/>
      <c r="O29" s="535"/>
      <c r="P29" s="535"/>
      <c r="Q29" s="627"/>
      <c r="R29" s="639"/>
      <c r="S29" s="640"/>
      <c r="T29" s="639"/>
      <c r="U29" s="639"/>
      <c r="V29" s="640"/>
    </row>
    <row r="30">
      <c r="B30" s="664"/>
      <c r="C30" s="665"/>
      <c r="D30" s="666"/>
      <c r="E30" s="94"/>
      <c r="F30" s="639"/>
      <c r="G30" s="629"/>
      <c r="H30" s="630"/>
      <c r="I30" s="630"/>
      <c r="J30" s="630"/>
      <c r="K30" s="630"/>
      <c r="L30" s="630"/>
      <c r="M30" s="630"/>
      <c r="N30" s="630"/>
      <c r="O30" s="630"/>
      <c r="P30" s="630"/>
      <c r="Q30" s="631"/>
      <c r="R30" s="639"/>
      <c r="S30" s="640"/>
      <c r="T30" s="639"/>
      <c r="U30" s="639"/>
      <c r="V30" s="640"/>
    </row>
    <row r="31">
      <c r="B31" s="670" t="s">
        <v>753</v>
      </c>
      <c r="C31" s="671"/>
      <c r="D31" s="672"/>
      <c r="E31" s="642"/>
      <c r="F31" s="673"/>
      <c r="G31" s="674"/>
      <c r="H31" s="609"/>
      <c r="I31" s="610"/>
      <c r="J31" s="611"/>
      <c r="K31" s="612"/>
      <c r="L31" s="675"/>
      <c r="M31" s="676"/>
      <c r="N31" s="677"/>
      <c r="O31" s="678"/>
      <c r="P31" s="679"/>
      <c r="Q31" s="613"/>
      <c r="R31" s="615"/>
      <c r="S31" s="680"/>
      <c r="T31" s="600">
        <f>(SUM(H31:L31)+SUM(N31:S31))*18</f>
        <v>0</v>
      </c>
      <c r="U31" s="600"/>
      <c r="V31" s="654"/>
    </row>
    <row r="32" ht="29.25" customHeight="1">
      <c r="G32" s="2"/>
      <c r="S32" s="681"/>
      <c r="V32" s="2"/>
    </row>
    <row r="33" ht="29.25" customHeight="1">
      <c r="B33" s="682" t="s">
        <v>754</v>
      </c>
      <c r="C33" s="683"/>
      <c r="D33" s="684">
        <v>6.0</v>
      </c>
      <c r="E33" s="684"/>
      <c r="F33" s="685"/>
      <c r="G33" s="686"/>
      <c r="H33" s="687"/>
      <c r="I33" s="610"/>
      <c r="J33" s="611"/>
      <c r="K33" s="688"/>
      <c r="L33" s="689"/>
      <c r="M33" s="690"/>
      <c r="N33" s="691"/>
      <c r="O33" s="678"/>
      <c r="P33" s="679"/>
      <c r="Q33" s="613"/>
      <c r="R33" s="692"/>
      <c r="S33" s="680"/>
      <c r="T33" s="600">
        <f>(SUM(H33:L33)+SUM(N33:S33))*6</f>
        <v>0</v>
      </c>
      <c r="U33" s="600"/>
      <c r="V33" s="654"/>
    </row>
    <row r="34" ht="69.75" customHeight="1">
      <c r="B34" s="693" t="s">
        <v>755</v>
      </c>
      <c r="C34" s="583"/>
      <c r="D34" s="584">
        <v>1.0</v>
      </c>
      <c r="E34" s="584" t="s">
        <v>756</v>
      </c>
      <c r="F34" s="585" t="s">
        <v>757</v>
      </c>
      <c r="G34" s="694">
        <v>395.0</v>
      </c>
      <c r="H34" s="587"/>
      <c r="I34" s="588"/>
      <c r="J34" s="589"/>
      <c r="K34" s="621"/>
      <c r="L34" s="695"/>
      <c r="M34" s="696"/>
      <c r="N34" s="697"/>
      <c r="O34" s="698"/>
      <c r="P34" s="699"/>
      <c r="Q34" s="591"/>
      <c r="R34" s="593"/>
      <c r="S34" s="700"/>
      <c r="T34" s="584">
        <f t="shared" ref="T34:T39" si="3">SUM(H34:L34)+SUM(N34:S34)</f>
        <v>0</v>
      </c>
      <c r="U34" s="584"/>
      <c r="V34" s="595">
        <f t="shared" ref="V34:V39" si="4">T34*G34</f>
        <v>0</v>
      </c>
    </row>
    <row r="35" ht="69.75" customHeight="1">
      <c r="B35" s="693" t="s">
        <v>758</v>
      </c>
      <c r="C35" s="191"/>
      <c r="D35" s="550">
        <v>1.0</v>
      </c>
      <c r="E35" s="550" t="s">
        <v>759</v>
      </c>
      <c r="F35" s="157" t="s">
        <v>760</v>
      </c>
      <c r="G35" s="694">
        <v>395.0</v>
      </c>
      <c r="H35" s="552"/>
      <c r="I35" s="553"/>
      <c r="J35" s="554"/>
      <c r="K35" s="555"/>
      <c r="L35" s="701"/>
      <c r="M35" s="702"/>
      <c r="N35" s="703"/>
      <c r="O35" s="704"/>
      <c r="P35" s="705"/>
      <c r="Q35" s="556"/>
      <c r="R35" s="558"/>
      <c r="S35" s="706"/>
      <c r="T35" s="707">
        <f t="shared" si="3"/>
        <v>0</v>
      </c>
      <c r="U35" s="550"/>
      <c r="V35" s="596">
        <f t="shared" si="4"/>
        <v>0</v>
      </c>
    </row>
    <row r="36" ht="69.75" customHeight="1">
      <c r="B36" s="693" t="s">
        <v>761</v>
      </c>
      <c r="C36" s="191"/>
      <c r="D36" s="550">
        <v>1.0</v>
      </c>
      <c r="E36" s="550" t="s">
        <v>762</v>
      </c>
      <c r="F36" s="157" t="s">
        <v>763</v>
      </c>
      <c r="G36" s="694">
        <v>395.0</v>
      </c>
      <c r="H36" s="552"/>
      <c r="I36" s="553"/>
      <c r="J36" s="554"/>
      <c r="K36" s="555"/>
      <c r="L36" s="701"/>
      <c r="M36" s="702"/>
      <c r="N36" s="703"/>
      <c r="O36" s="704"/>
      <c r="P36" s="705"/>
      <c r="Q36" s="556"/>
      <c r="R36" s="558"/>
      <c r="S36" s="706"/>
      <c r="T36" s="707">
        <f t="shared" si="3"/>
        <v>0</v>
      </c>
      <c r="U36" s="550"/>
      <c r="V36" s="596">
        <f t="shared" si="4"/>
        <v>0</v>
      </c>
    </row>
    <row r="37" ht="69.75" customHeight="1">
      <c r="B37" s="693" t="s">
        <v>764</v>
      </c>
      <c r="C37" s="191"/>
      <c r="D37" s="550">
        <v>1.0</v>
      </c>
      <c r="E37" s="550" t="s">
        <v>765</v>
      </c>
      <c r="F37" s="157" t="s">
        <v>766</v>
      </c>
      <c r="G37" s="694">
        <v>395.0</v>
      </c>
      <c r="H37" s="552"/>
      <c r="I37" s="553"/>
      <c r="J37" s="554"/>
      <c r="K37" s="555"/>
      <c r="L37" s="701"/>
      <c r="M37" s="702"/>
      <c r="N37" s="703"/>
      <c r="O37" s="704"/>
      <c r="P37" s="705"/>
      <c r="Q37" s="556"/>
      <c r="R37" s="558"/>
      <c r="S37" s="706"/>
      <c r="T37" s="707">
        <f t="shared" si="3"/>
        <v>0</v>
      </c>
      <c r="U37" s="550"/>
      <c r="V37" s="596">
        <f t="shared" si="4"/>
        <v>0</v>
      </c>
    </row>
    <row r="38" ht="69.75" customHeight="1">
      <c r="B38" s="708" t="s">
        <v>767</v>
      </c>
      <c r="C38" s="191"/>
      <c r="D38" s="550">
        <v>1.0</v>
      </c>
      <c r="E38" s="550" t="s">
        <v>768</v>
      </c>
      <c r="F38" s="157" t="s">
        <v>769</v>
      </c>
      <c r="G38" s="694">
        <v>395.0</v>
      </c>
      <c r="H38" s="552"/>
      <c r="I38" s="553"/>
      <c r="J38" s="554"/>
      <c r="K38" s="555"/>
      <c r="L38" s="701"/>
      <c r="M38" s="702"/>
      <c r="N38" s="703"/>
      <c r="O38" s="704"/>
      <c r="P38" s="705"/>
      <c r="Q38" s="556"/>
      <c r="R38" s="558"/>
      <c r="S38" s="706"/>
      <c r="T38" s="707">
        <f t="shared" si="3"/>
        <v>0</v>
      </c>
      <c r="U38" s="550"/>
      <c r="V38" s="596">
        <f t="shared" si="4"/>
        <v>0</v>
      </c>
    </row>
    <row r="39" ht="69.75" customHeight="1">
      <c r="B39" s="708" t="s">
        <v>770</v>
      </c>
      <c r="C39" s="191"/>
      <c r="D39" s="550">
        <v>1.0</v>
      </c>
      <c r="E39" s="550" t="s">
        <v>771</v>
      </c>
      <c r="F39" s="157" t="s">
        <v>772</v>
      </c>
      <c r="G39" s="694">
        <v>395.0</v>
      </c>
      <c r="H39" s="552"/>
      <c r="I39" s="553"/>
      <c r="J39" s="554"/>
      <c r="K39" s="604"/>
      <c r="L39" s="701"/>
      <c r="M39" s="702"/>
      <c r="N39" s="703"/>
      <c r="O39" s="704"/>
      <c r="P39" s="705"/>
      <c r="Q39" s="556"/>
      <c r="R39" s="558"/>
      <c r="S39" s="706"/>
      <c r="T39" s="707">
        <f t="shared" si="3"/>
        <v>0</v>
      </c>
      <c r="U39" s="550"/>
      <c r="V39" s="596">
        <f t="shared" si="4"/>
        <v>0</v>
      </c>
    </row>
    <row r="40" ht="23.25" customHeight="1">
      <c r="G40" s="2"/>
      <c r="S40" s="681"/>
      <c r="V40" s="2"/>
    </row>
    <row r="41">
      <c r="B41" s="709" t="s">
        <v>773</v>
      </c>
      <c r="C41" s="710"/>
      <c r="D41" s="711">
        <f>SUM(D42:D53)</f>
        <v>12</v>
      </c>
      <c r="E41" s="712"/>
      <c r="F41" s="710"/>
      <c r="G41" s="713"/>
      <c r="H41" s="714"/>
      <c r="I41" s="715"/>
      <c r="J41" s="716"/>
      <c r="K41" s="717"/>
      <c r="L41" s="718"/>
      <c r="M41" s="719"/>
      <c r="N41" s="720"/>
      <c r="O41" s="721"/>
      <c r="P41" s="722"/>
      <c r="Q41" s="723"/>
      <c r="R41" s="724"/>
      <c r="S41" s="725"/>
      <c r="T41" s="707">
        <f>(SUM(H41:L41)+SUM(N41:S41))*D41</f>
        <v>0</v>
      </c>
      <c r="U41" s="707"/>
      <c r="V41" s="726">
        <f>(M41*SUM(N41:S41))+G41*(SUM(H41:L41))</f>
        <v>0</v>
      </c>
    </row>
    <row r="42" ht="90.0" customHeight="1">
      <c r="B42" s="727" t="s">
        <v>774</v>
      </c>
      <c r="C42" s="583"/>
      <c r="D42" s="584">
        <v>1.0</v>
      </c>
      <c r="E42" s="584" t="s">
        <v>775</v>
      </c>
      <c r="F42" s="585" t="s">
        <v>776</v>
      </c>
      <c r="G42" s="694">
        <v>395.0</v>
      </c>
      <c r="H42" s="587"/>
      <c r="I42" s="588"/>
      <c r="J42" s="589"/>
      <c r="K42" s="621"/>
      <c r="L42" s="695"/>
      <c r="M42" s="702"/>
      <c r="N42" s="697"/>
      <c r="O42" s="698"/>
      <c r="P42" s="699"/>
      <c r="Q42" s="591"/>
      <c r="R42" s="593"/>
      <c r="S42" s="700"/>
      <c r="T42" s="707">
        <f t="shared" ref="T42:T53" si="5">SUM(H42:L42)+SUM(N42:S42)</f>
        <v>0</v>
      </c>
      <c r="U42" s="584"/>
      <c r="V42" s="595">
        <f t="shared" ref="V42:V53" si="6">T42*G42</f>
        <v>0</v>
      </c>
    </row>
    <row r="43" ht="90.0" customHeight="1">
      <c r="B43" s="708" t="s">
        <v>777</v>
      </c>
      <c r="C43" s="191"/>
      <c r="D43" s="550">
        <v>1.0</v>
      </c>
      <c r="E43" s="550" t="s">
        <v>778</v>
      </c>
      <c r="F43" s="157" t="s">
        <v>779</v>
      </c>
      <c r="G43" s="694">
        <v>395.0</v>
      </c>
      <c r="H43" s="552"/>
      <c r="I43" s="553"/>
      <c r="J43" s="554"/>
      <c r="K43" s="555"/>
      <c r="L43" s="701"/>
      <c r="M43" s="702"/>
      <c r="N43" s="703"/>
      <c r="O43" s="704"/>
      <c r="P43" s="705"/>
      <c r="Q43" s="556"/>
      <c r="R43" s="558"/>
      <c r="S43" s="706"/>
      <c r="T43" s="707">
        <f t="shared" si="5"/>
        <v>0</v>
      </c>
      <c r="U43" s="550"/>
      <c r="V43" s="596">
        <f t="shared" si="6"/>
        <v>0</v>
      </c>
    </row>
    <row r="44" ht="90.0" customHeight="1">
      <c r="B44" s="708" t="s">
        <v>780</v>
      </c>
      <c r="C44" s="191"/>
      <c r="D44" s="550">
        <v>1.0</v>
      </c>
      <c r="E44" s="550" t="s">
        <v>781</v>
      </c>
      <c r="F44" s="157" t="s">
        <v>782</v>
      </c>
      <c r="G44" s="694">
        <v>395.0</v>
      </c>
      <c r="H44" s="552"/>
      <c r="I44" s="553"/>
      <c r="J44" s="554"/>
      <c r="K44" s="555"/>
      <c r="L44" s="701"/>
      <c r="M44" s="702"/>
      <c r="N44" s="703"/>
      <c r="O44" s="704"/>
      <c r="P44" s="705"/>
      <c r="Q44" s="556"/>
      <c r="R44" s="558"/>
      <c r="S44" s="706"/>
      <c r="T44" s="707">
        <f t="shared" si="5"/>
        <v>0</v>
      </c>
      <c r="U44" s="550"/>
      <c r="V44" s="596">
        <f t="shared" si="6"/>
        <v>0</v>
      </c>
    </row>
    <row r="45" ht="90.0" customHeight="1">
      <c r="B45" s="708" t="s">
        <v>783</v>
      </c>
      <c r="C45" s="597"/>
      <c r="D45" s="550">
        <v>1.0</v>
      </c>
      <c r="E45" s="550" t="s">
        <v>784</v>
      </c>
      <c r="F45" s="157" t="s">
        <v>785</v>
      </c>
      <c r="G45" s="694">
        <v>355.0</v>
      </c>
      <c r="H45" s="552"/>
      <c r="I45" s="553"/>
      <c r="J45" s="554"/>
      <c r="K45" s="555"/>
      <c r="L45" s="701"/>
      <c r="M45" s="702"/>
      <c r="N45" s="703"/>
      <c r="O45" s="704"/>
      <c r="P45" s="705"/>
      <c r="Q45" s="556"/>
      <c r="R45" s="558"/>
      <c r="S45" s="706"/>
      <c r="T45" s="707">
        <f t="shared" si="5"/>
        <v>0</v>
      </c>
      <c r="U45" s="550"/>
      <c r="V45" s="596">
        <f t="shared" si="6"/>
        <v>0</v>
      </c>
    </row>
    <row r="46" ht="90.0" customHeight="1">
      <c r="B46" s="708" t="s">
        <v>786</v>
      </c>
      <c r="C46" s="597"/>
      <c r="D46" s="550">
        <v>1.0</v>
      </c>
      <c r="E46" s="550" t="s">
        <v>784</v>
      </c>
      <c r="F46" s="157" t="s">
        <v>787</v>
      </c>
      <c r="G46" s="694">
        <v>355.0</v>
      </c>
      <c r="H46" s="552"/>
      <c r="I46" s="553"/>
      <c r="J46" s="554"/>
      <c r="K46" s="555"/>
      <c r="L46" s="701"/>
      <c r="M46" s="702"/>
      <c r="N46" s="703"/>
      <c r="O46" s="704"/>
      <c r="P46" s="705"/>
      <c r="Q46" s="556"/>
      <c r="R46" s="558"/>
      <c r="S46" s="706"/>
      <c r="T46" s="707">
        <f t="shared" si="5"/>
        <v>0</v>
      </c>
      <c r="U46" s="550"/>
      <c r="V46" s="596">
        <f t="shared" si="6"/>
        <v>0</v>
      </c>
    </row>
    <row r="47" ht="90.0" customHeight="1">
      <c r="B47" s="708" t="s">
        <v>788</v>
      </c>
      <c r="C47" s="597"/>
      <c r="D47" s="550">
        <v>1.0</v>
      </c>
      <c r="E47" s="550" t="s">
        <v>784</v>
      </c>
      <c r="F47" s="157" t="s">
        <v>789</v>
      </c>
      <c r="G47" s="694">
        <v>355.0</v>
      </c>
      <c r="H47" s="552"/>
      <c r="I47" s="553"/>
      <c r="J47" s="554"/>
      <c r="K47" s="555"/>
      <c r="L47" s="701"/>
      <c r="M47" s="702"/>
      <c r="N47" s="703"/>
      <c r="O47" s="704"/>
      <c r="P47" s="705"/>
      <c r="Q47" s="556"/>
      <c r="R47" s="558"/>
      <c r="S47" s="706"/>
      <c r="T47" s="707">
        <f t="shared" si="5"/>
        <v>0</v>
      </c>
      <c r="U47" s="550"/>
      <c r="V47" s="596">
        <f t="shared" si="6"/>
        <v>0</v>
      </c>
    </row>
    <row r="48" ht="90.0" customHeight="1">
      <c r="B48" s="708" t="s">
        <v>790</v>
      </c>
      <c r="C48" s="191"/>
      <c r="D48" s="550">
        <v>1.0</v>
      </c>
      <c r="E48" s="550" t="s">
        <v>791</v>
      </c>
      <c r="F48" s="157" t="s">
        <v>792</v>
      </c>
      <c r="G48" s="694">
        <v>275.0</v>
      </c>
      <c r="H48" s="552"/>
      <c r="I48" s="553"/>
      <c r="J48" s="554"/>
      <c r="K48" s="555"/>
      <c r="L48" s="701"/>
      <c r="M48" s="702"/>
      <c r="N48" s="703"/>
      <c r="O48" s="704"/>
      <c r="P48" s="705"/>
      <c r="Q48" s="556"/>
      <c r="R48" s="558"/>
      <c r="S48" s="706"/>
      <c r="T48" s="707">
        <f t="shared" si="5"/>
        <v>0</v>
      </c>
      <c r="U48" s="550"/>
      <c r="V48" s="596">
        <f t="shared" si="6"/>
        <v>0</v>
      </c>
    </row>
    <row r="49" ht="90.0" customHeight="1">
      <c r="B49" s="708" t="s">
        <v>793</v>
      </c>
      <c r="C49" s="191"/>
      <c r="D49" s="550">
        <v>1.0</v>
      </c>
      <c r="E49" s="550" t="s">
        <v>794</v>
      </c>
      <c r="F49" s="157" t="s">
        <v>795</v>
      </c>
      <c r="G49" s="694">
        <v>275.0</v>
      </c>
      <c r="H49" s="552"/>
      <c r="I49" s="553"/>
      <c r="J49" s="554"/>
      <c r="K49" s="555"/>
      <c r="L49" s="701"/>
      <c r="M49" s="702"/>
      <c r="N49" s="703"/>
      <c r="O49" s="704"/>
      <c r="P49" s="705"/>
      <c r="Q49" s="556"/>
      <c r="R49" s="558"/>
      <c r="S49" s="706"/>
      <c r="T49" s="707">
        <f t="shared" si="5"/>
        <v>0</v>
      </c>
      <c r="U49" s="550"/>
      <c r="V49" s="596">
        <f t="shared" si="6"/>
        <v>0</v>
      </c>
    </row>
    <row r="50" ht="90.0" customHeight="1">
      <c r="B50" s="708" t="s">
        <v>796</v>
      </c>
      <c r="C50" s="191"/>
      <c r="D50" s="550">
        <v>1.0</v>
      </c>
      <c r="E50" s="550" t="s">
        <v>797</v>
      </c>
      <c r="F50" s="157" t="s">
        <v>798</v>
      </c>
      <c r="G50" s="694">
        <v>275.0</v>
      </c>
      <c r="H50" s="552"/>
      <c r="I50" s="553"/>
      <c r="J50" s="554"/>
      <c r="K50" s="555"/>
      <c r="L50" s="701"/>
      <c r="M50" s="702"/>
      <c r="N50" s="703"/>
      <c r="O50" s="704"/>
      <c r="P50" s="705"/>
      <c r="Q50" s="556"/>
      <c r="R50" s="558"/>
      <c r="S50" s="706"/>
      <c r="T50" s="707">
        <f t="shared" si="5"/>
        <v>0</v>
      </c>
      <c r="U50" s="550"/>
      <c r="V50" s="596">
        <f t="shared" si="6"/>
        <v>0</v>
      </c>
    </row>
    <row r="51" ht="90.0" customHeight="1">
      <c r="B51" s="708" t="s">
        <v>799</v>
      </c>
      <c r="C51" s="191"/>
      <c r="D51" s="550">
        <v>1.0</v>
      </c>
      <c r="E51" s="550" t="s">
        <v>800</v>
      </c>
      <c r="F51" s="157" t="s">
        <v>801</v>
      </c>
      <c r="G51" s="694">
        <v>275.0</v>
      </c>
      <c r="H51" s="552"/>
      <c r="I51" s="553"/>
      <c r="J51" s="554"/>
      <c r="K51" s="555"/>
      <c r="L51" s="701"/>
      <c r="M51" s="702"/>
      <c r="N51" s="703"/>
      <c r="O51" s="704"/>
      <c r="P51" s="705"/>
      <c r="Q51" s="556"/>
      <c r="R51" s="558"/>
      <c r="S51" s="706"/>
      <c r="T51" s="707">
        <f t="shared" si="5"/>
        <v>0</v>
      </c>
      <c r="U51" s="550"/>
      <c r="V51" s="596">
        <f t="shared" si="6"/>
        <v>0</v>
      </c>
    </row>
    <row r="52" ht="90.0" customHeight="1">
      <c r="B52" s="708" t="s">
        <v>802</v>
      </c>
      <c r="C52" s="191"/>
      <c r="D52" s="550">
        <v>1.0</v>
      </c>
      <c r="E52" s="550" t="s">
        <v>803</v>
      </c>
      <c r="F52" s="157" t="s">
        <v>804</v>
      </c>
      <c r="G52" s="694">
        <v>275.0</v>
      </c>
      <c r="H52" s="552"/>
      <c r="I52" s="553"/>
      <c r="J52" s="554"/>
      <c r="K52" s="555"/>
      <c r="L52" s="701"/>
      <c r="M52" s="702"/>
      <c r="N52" s="703"/>
      <c r="O52" s="704"/>
      <c r="P52" s="705"/>
      <c r="Q52" s="556"/>
      <c r="R52" s="558"/>
      <c r="S52" s="706"/>
      <c r="T52" s="707">
        <f t="shared" si="5"/>
        <v>0</v>
      </c>
      <c r="U52" s="550"/>
      <c r="V52" s="596">
        <f t="shared" si="6"/>
        <v>0</v>
      </c>
    </row>
    <row r="53" ht="90.0" customHeight="1">
      <c r="B53" s="708" t="s">
        <v>805</v>
      </c>
      <c r="C53" s="191"/>
      <c r="D53" s="550">
        <v>1.0</v>
      </c>
      <c r="E53" s="550" t="s">
        <v>806</v>
      </c>
      <c r="F53" s="157" t="s">
        <v>807</v>
      </c>
      <c r="G53" s="694">
        <v>275.0</v>
      </c>
      <c r="H53" s="552"/>
      <c r="I53" s="553"/>
      <c r="J53" s="554"/>
      <c r="K53" s="555"/>
      <c r="L53" s="701"/>
      <c r="M53" s="702"/>
      <c r="N53" s="703"/>
      <c r="O53" s="704"/>
      <c r="P53" s="705"/>
      <c r="Q53" s="556"/>
      <c r="R53" s="558"/>
      <c r="S53" s="706"/>
      <c r="T53" s="707">
        <f t="shared" si="5"/>
        <v>0</v>
      </c>
      <c r="U53" s="550"/>
      <c r="V53" s="596">
        <f t="shared" si="6"/>
        <v>0</v>
      </c>
    </row>
    <row r="54" ht="24.0" customHeight="1">
      <c r="G54" s="625"/>
      <c r="L54" s="728"/>
      <c r="M54" s="276"/>
      <c r="S54" s="681"/>
      <c r="V54" s="2"/>
    </row>
    <row r="55" ht="20.25" customHeight="1">
      <c r="B55" s="729" t="s">
        <v>808</v>
      </c>
      <c r="C55" s="93"/>
      <c r="D55" s="550">
        <f>SUM(D56:D72)</f>
        <v>20</v>
      </c>
      <c r="E55" s="550"/>
      <c r="F55" s="730"/>
      <c r="G55" s="731"/>
      <c r="H55" s="552"/>
      <c r="I55" s="553"/>
      <c r="J55" s="554"/>
      <c r="K55" s="555"/>
      <c r="L55" s="701"/>
      <c r="M55" s="732"/>
      <c r="N55" s="703"/>
      <c r="O55" s="704"/>
      <c r="P55" s="705"/>
      <c r="Q55" s="556"/>
      <c r="R55" s="606"/>
      <c r="S55" s="706"/>
      <c r="T55" s="707"/>
      <c r="U55" s="707"/>
      <c r="V55" s="726"/>
    </row>
    <row r="56" ht="90.0" customHeight="1">
      <c r="B56" s="708" t="s">
        <v>809</v>
      </c>
      <c r="C56" s="191"/>
      <c r="D56" s="550">
        <v>1.0</v>
      </c>
      <c r="E56" s="550" t="s">
        <v>810</v>
      </c>
      <c r="F56" s="157" t="s">
        <v>811</v>
      </c>
      <c r="G56" s="733">
        <v>320.0</v>
      </c>
      <c r="H56" s="552"/>
      <c r="I56" s="553"/>
      <c r="J56" s="554"/>
      <c r="K56" s="604"/>
      <c r="L56" s="701"/>
      <c r="M56" s="702"/>
      <c r="N56" s="703"/>
      <c r="O56" s="704"/>
      <c r="P56" s="705"/>
      <c r="Q56" s="556"/>
      <c r="R56" s="558"/>
      <c r="S56" s="706"/>
      <c r="T56" s="707">
        <f t="shared" ref="T56:T72" si="7">SUM(H56:L56)+SUM(N56:S56)</f>
        <v>0</v>
      </c>
      <c r="U56" s="550"/>
      <c r="V56" s="596">
        <f t="shared" ref="V56:V72" si="8">T56*G56</f>
        <v>0</v>
      </c>
    </row>
    <row r="57" ht="90.0" customHeight="1">
      <c r="B57" s="708" t="s">
        <v>812</v>
      </c>
      <c r="C57" s="191"/>
      <c r="D57" s="550">
        <v>1.0</v>
      </c>
      <c r="E57" s="550" t="s">
        <v>813</v>
      </c>
      <c r="F57" s="157" t="s">
        <v>814</v>
      </c>
      <c r="G57" s="733">
        <v>300.0</v>
      </c>
      <c r="H57" s="552"/>
      <c r="I57" s="553"/>
      <c r="J57" s="554"/>
      <c r="K57" s="604"/>
      <c r="L57" s="701"/>
      <c r="M57" s="702"/>
      <c r="N57" s="703"/>
      <c r="O57" s="704"/>
      <c r="P57" s="705"/>
      <c r="Q57" s="556"/>
      <c r="R57" s="558"/>
      <c r="S57" s="706"/>
      <c r="T57" s="707">
        <f t="shared" si="7"/>
        <v>0</v>
      </c>
      <c r="U57" s="550"/>
      <c r="V57" s="596">
        <f t="shared" si="8"/>
        <v>0</v>
      </c>
    </row>
    <row r="58" ht="90.0" customHeight="1">
      <c r="B58" s="708" t="s">
        <v>815</v>
      </c>
      <c r="C58" s="191"/>
      <c r="D58" s="550">
        <v>1.0</v>
      </c>
      <c r="E58" s="550" t="s">
        <v>816</v>
      </c>
      <c r="F58" s="157" t="s">
        <v>817</v>
      </c>
      <c r="G58" s="733">
        <v>275.0</v>
      </c>
      <c r="H58" s="552"/>
      <c r="I58" s="553"/>
      <c r="J58" s="554"/>
      <c r="K58" s="604"/>
      <c r="L58" s="701"/>
      <c r="M58" s="702"/>
      <c r="N58" s="703"/>
      <c r="O58" s="704"/>
      <c r="P58" s="705"/>
      <c r="Q58" s="556"/>
      <c r="R58" s="558"/>
      <c r="S58" s="706"/>
      <c r="T58" s="707">
        <f t="shared" si="7"/>
        <v>0</v>
      </c>
      <c r="U58" s="550"/>
      <c r="V58" s="596">
        <f t="shared" si="8"/>
        <v>0</v>
      </c>
    </row>
    <row r="59" ht="90.0" customHeight="1">
      <c r="B59" s="708" t="s">
        <v>818</v>
      </c>
      <c r="C59" s="191"/>
      <c r="D59" s="550">
        <v>1.0</v>
      </c>
      <c r="E59" s="550"/>
      <c r="F59" s="157" t="s">
        <v>819</v>
      </c>
      <c r="G59" s="733">
        <v>275.0</v>
      </c>
      <c r="H59" s="552"/>
      <c r="I59" s="553"/>
      <c r="J59" s="554"/>
      <c r="K59" s="604"/>
      <c r="L59" s="701"/>
      <c r="M59" s="702"/>
      <c r="N59" s="703"/>
      <c r="O59" s="704"/>
      <c r="P59" s="705"/>
      <c r="Q59" s="556"/>
      <c r="R59" s="558"/>
      <c r="S59" s="706"/>
      <c r="T59" s="707">
        <f t="shared" si="7"/>
        <v>0</v>
      </c>
      <c r="U59" s="550"/>
      <c r="V59" s="596">
        <f t="shared" si="8"/>
        <v>0</v>
      </c>
    </row>
    <row r="60" ht="90.0" customHeight="1">
      <c r="B60" s="708" t="s">
        <v>820</v>
      </c>
      <c r="C60" s="191"/>
      <c r="D60" s="550">
        <v>1.0</v>
      </c>
      <c r="E60" s="550"/>
      <c r="F60" s="157" t="s">
        <v>821</v>
      </c>
      <c r="G60" s="733">
        <v>275.0</v>
      </c>
      <c r="H60" s="552"/>
      <c r="I60" s="553"/>
      <c r="J60" s="554"/>
      <c r="K60" s="555"/>
      <c r="L60" s="701"/>
      <c r="M60" s="702"/>
      <c r="N60" s="703"/>
      <c r="O60" s="704"/>
      <c r="P60" s="705"/>
      <c r="Q60" s="556"/>
      <c r="R60" s="558"/>
      <c r="S60" s="706"/>
      <c r="T60" s="707">
        <f t="shared" si="7"/>
        <v>0</v>
      </c>
      <c r="U60" s="550"/>
      <c r="V60" s="596">
        <f t="shared" si="8"/>
        <v>0</v>
      </c>
    </row>
    <row r="61" ht="90.0" customHeight="1">
      <c r="B61" s="708" t="s">
        <v>822</v>
      </c>
      <c r="C61" s="191"/>
      <c r="D61" s="550">
        <v>1.0</v>
      </c>
      <c r="E61" s="550" t="s">
        <v>823</v>
      </c>
      <c r="F61" s="157" t="s">
        <v>824</v>
      </c>
      <c r="G61" s="733">
        <v>325.0</v>
      </c>
      <c r="H61" s="552"/>
      <c r="I61" s="553"/>
      <c r="J61" s="554"/>
      <c r="K61" s="555"/>
      <c r="L61" s="701"/>
      <c r="M61" s="702"/>
      <c r="N61" s="703"/>
      <c r="O61" s="704"/>
      <c r="P61" s="705"/>
      <c r="Q61" s="556"/>
      <c r="R61" s="558"/>
      <c r="S61" s="706"/>
      <c r="T61" s="707">
        <f t="shared" si="7"/>
        <v>0</v>
      </c>
      <c r="U61" s="550"/>
      <c r="V61" s="596">
        <f t="shared" si="8"/>
        <v>0</v>
      </c>
    </row>
    <row r="62" ht="90.0" customHeight="1">
      <c r="B62" s="708" t="s">
        <v>825</v>
      </c>
      <c r="C62" s="191"/>
      <c r="D62" s="550">
        <v>1.0</v>
      </c>
      <c r="E62" s="550"/>
      <c r="F62" s="157" t="s">
        <v>826</v>
      </c>
      <c r="G62" s="733">
        <v>275.0</v>
      </c>
      <c r="H62" s="552"/>
      <c r="I62" s="553"/>
      <c r="J62" s="554"/>
      <c r="K62" s="555"/>
      <c r="L62" s="701"/>
      <c r="M62" s="702"/>
      <c r="N62" s="703"/>
      <c r="O62" s="704"/>
      <c r="P62" s="705"/>
      <c r="Q62" s="556"/>
      <c r="R62" s="558"/>
      <c r="S62" s="706"/>
      <c r="T62" s="707">
        <f t="shared" si="7"/>
        <v>0</v>
      </c>
      <c r="U62" s="550"/>
      <c r="V62" s="596">
        <f t="shared" si="8"/>
        <v>0</v>
      </c>
    </row>
    <row r="63" ht="90.0" customHeight="1">
      <c r="B63" s="708" t="s">
        <v>827</v>
      </c>
      <c r="C63" s="191"/>
      <c r="D63" s="550">
        <v>1.0</v>
      </c>
      <c r="E63" s="550"/>
      <c r="F63" s="157" t="s">
        <v>828</v>
      </c>
      <c r="G63" s="733">
        <v>275.0</v>
      </c>
      <c r="H63" s="552"/>
      <c r="I63" s="553"/>
      <c r="J63" s="554"/>
      <c r="K63" s="555"/>
      <c r="L63" s="701"/>
      <c r="M63" s="702"/>
      <c r="N63" s="703"/>
      <c r="O63" s="704"/>
      <c r="P63" s="705"/>
      <c r="Q63" s="556"/>
      <c r="R63" s="558"/>
      <c r="S63" s="706"/>
      <c r="T63" s="707">
        <f t="shared" si="7"/>
        <v>0</v>
      </c>
      <c r="U63" s="550"/>
      <c r="V63" s="596">
        <f t="shared" si="8"/>
        <v>0</v>
      </c>
    </row>
    <row r="64" ht="107.25" customHeight="1">
      <c r="B64" s="708" t="s">
        <v>829</v>
      </c>
      <c r="C64" s="191"/>
      <c r="D64" s="550">
        <v>4.0</v>
      </c>
      <c r="E64" s="359" t="s">
        <v>830</v>
      </c>
      <c r="F64" s="283" t="s">
        <v>831</v>
      </c>
      <c r="G64" s="733">
        <v>960.0</v>
      </c>
      <c r="H64" s="552"/>
      <c r="I64" s="553"/>
      <c r="J64" s="554"/>
      <c r="K64" s="555"/>
      <c r="L64" s="701"/>
      <c r="M64" s="702"/>
      <c r="N64" s="703"/>
      <c r="O64" s="704"/>
      <c r="P64" s="705"/>
      <c r="Q64" s="556"/>
      <c r="R64" s="558"/>
      <c r="S64" s="706"/>
      <c r="T64" s="707">
        <f t="shared" si="7"/>
        <v>0</v>
      </c>
      <c r="U64" s="550"/>
      <c r="V64" s="596">
        <f t="shared" si="8"/>
        <v>0</v>
      </c>
    </row>
    <row r="65" ht="90.0" customHeight="1">
      <c r="B65" s="708" t="s">
        <v>832</v>
      </c>
      <c r="C65" s="191"/>
      <c r="D65" s="550">
        <v>1.0</v>
      </c>
      <c r="E65" s="550" t="s">
        <v>833</v>
      </c>
      <c r="F65" s="157" t="s">
        <v>834</v>
      </c>
      <c r="G65" s="733">
        <v>310.0</v>
      </c>
      <c r="H65" s="552"/>
      <c r="I65" s="553"/>
      <c r="J65" s="554"/>
      <c r="K65" s="555"/>
      <c r="L65" s="701"/>
      <c r="M65" s="702"/>
      <c r="N65" s="703"/>
      <c r="O65" s="704"/>
      <c r="P65" s="705"/>
      <c r="Q65" s="556"/>
      <c r="R65" s="558"/>
      <c r="S65" s="706"/>
      <c r="T65" s="707">
        <f t="shared" si="7"/>
        <v>0</v>
      </c>
      <c r="U65" s="550"/>
      <c r="V65" s="596">
        <f t="shared" si="8"/>
        <v>0</v>
      </c>
    </row>
    <row r="66" ht="90.0" customHeight="1">
      <c r="B66" s="708" t="s">
        <v>835</v>
      </c>
      <c r="C66" s="191"/>
      <c r="D66" s="550">
        <v>1.0</v>
      </c>
      <c r="E66" s="550" t="s">
        <v>836</v>
      </c>
      <c r="F66" s="157" t="s">
        <v>837</v>
      </c>
      <c r="G66" s="733">
        <v>330.0</v>
      </c>
      <c r="H66" s="552"/>
      <c r="I66" s="553"/>
      <c r="J66" s="554"/>
      <c r="K66" s="555"/>
      <c r="L66" s="701"/>
      <c r="M66" s="702"/>
      <c r="N66" s="703"/>
      <c r="O66" s="704"/>
      <c r="P66" s="705"/>
      <c r="Q66" s="556"/>
      <c r="R66" s="558"/>
      <c r="S66" s="706"/>
      <c r="T66" s="707">
        <f t="shared" si="7"/>
        <v>0</v>
      </c>
      <c r="U66" s="550"/>
      <c r="V66" s="596">
        <f t="shared" si="8"/>
        <v>0</v>
      </c>
    </row>
    <row r="67" ht="90.0" customHeight="1">
      <c r="B67" s="708" t="s">
        <v>838</v>
      </c>
      <c r="C67" s="191"/>
      <c r="D67" s="550">
        <v>1.0</v>
      </c>
      <c r="E67" s="734" t="s">
        <v>839</v>
      </c>
      <c r="F67" s="157" t="s">
        <v>840</v>
      </c>
      <c r="G67" s="733">
        <v>345.0</v>
      </c>
      <c r="H67" s="552"/>
      <c r="I67" s="553"/>
      <c r="J67" s="554"/>
      <c r="K67" s="555"/>
      <c r="L67" s="701"/>
      <c r="M67" s="702"/>
      <c r="N67" s="703"/>
      <c r="O67" s="704"/>
      <c r="P67" s="705"/>
      <c r="Q67" s="556"/>
      <c r="R67" s="558"/>
      <c r="S67" s="706"/>
      <c r="T67" s="707">
        <f t="shared" si="7"/>
        <v>0</v>
      </c>
      <c r="U67" s="550"/>
      <c r="V67" s="596">
        <f t="shared" si="8"/>
        <v>0</v>
      </c>
    </row>
    <row r="68" ht="90.0" customHeight="1">
      <c r="B68" s="708" t="s">
        <v>841</v>
      </c>
      <c r="C68" s="191"/>
      <c r="D68" s="550">
        <v>1.0</v>
      </c>
      <c r="E68" s="734" t="s">
        <v>842</v>
      </c>
      <c r="F68" s="157" t="s">
        <v>843</v>
      </c>
      <c r="G68" s="733">
        <v>345.0</v>
      </c>
      <c r="H68" s="552"/>
      <c r="I68" s="553"/>
      <c r="J68" s="554"/>
      <c r="K68" s="555"/>
      <c r="L68" s="701"/>
      <c r="M68" s="702"/>
      <c r="N68" s="703"/>
      <c r="O68" s="704"/>
      <c r="P68" s="705"/>
      <c r="Q68" s="556"/>
      <c r="R68" s="558"/>
      <c r="S68" s="706"/>
      <c r="T68" s="707">
        <f t="shared" si="7"/>
        <v>0</v>
      </c>
      <c r="U68" s="550"/>
      <c r="V68" s="596">
        <f t="shared" si="8"/>
        <v>0</v>
      </c>
    </row>
    <row r="69" ht="90.0" customHeight="1">
      <c r="B69" s="708" t="s">
        <v>844</v>
      </c>
      <c r="C69" s="550" t="s">
        <v>845</v>
      </c>
      <c r="D69" s="550">
        <v>1.0</v>
      </c>
      <c r="E69" s="550" t="s">
        <v>846</v>
      </c>
      <c r="F69" s="157" t="s">
        <v>847</v>
      </c>
      <c r="G69" s="733">
        <v>275.0</v>
      </c>
      <c r="H69" s="552"/>
      <c r="I69" s="553"/>
      <c r="J69" s="554"/>
      <c r="K69" s="555"/>
      <c r="L69" s="701"/>
      <c r="M69" s="702"/>
      <c r="N69" s="703"/>
      <c r="O69" s="704"/>
      <c r="P69" s="705"/>
      <c r="Q69" s="556"/>
      <c r="R69" s="558"/>
      <c r="S69" s="706"/>
      <c r="T69" s="707">
        <f t="shared" si="7"/>
        <v>0</v>
      </c>
      <c r="U69" s="550"/>
      <c r="V69" s="596">
        <f t="shared" si="8"/>
        <v>0</v>
      </c>
    </row>
    <row r="70" ht="90.0" customHeight="1">
      <c r="B70" s="708" t="s">
        <v>848</v>
      </c>
      <c r="C70" s="191"/>
      <c r="D70" s="550">
        <v>1.0</v>
      </c>
      <c r="E70" s="550" t="s">
        <v>849</v>
      </c>
      <c r="F70" s="157" t="s">
        <v>850</v>
      </c>
      <c r="G70" s="733">
        <v>275.0</v>
      </c>
      <c r="H70" s="552"/>
      <c r="I70" s="553"/>
      <c r="J70" s="554"/>
      <c r="K70" s="555"/>
      <c r="L70" s="701"/>
      <c r="M70" s="702"/>
      <c r="N70" s="703"/>
      <c r="O70" s="704"/>
      <c r="P70" s="705"/>
      <c r="Q70" s="556"/>
      <c r="R70" s="558"/>
      <c r="S70" s="706"/>
      <c r="T70" s="707">
        <f t="shared" si="7"/>
        <v>0</v>
      </c>
      <c r="U70" s="550"/>
      <c r="V70" s="596">
        <f t="shared" si="8"/>
        <v>0</v>
      </c>
    </row>
    <row r="71" ht="90.0" customHeight="1">
      <c r="B71" s="708" t="s">
        <v>851</v>
      </c>
      <c r="C71" s="191"/>
      <c r="D71" s="550">
        <v>1.0</v>
      </c>
      <c r="E71" s="550"/>
      <c r="F71" s="157" t="s">
        <v>852</v>
      </c>
      <c r="G71" s="733">
        <v>275.0</v>
      </c>
      <c r="H71" s="552"/>
      <c r="I71" s="553"/>
      <c r="J71" s="554"/>
      <c r="K71" s="555"/>
      <c r="L71" s="701"/>
      <c r="M71" s="702"/>
      <c r="N71" s="703"/>
      <c r="O71" s="704"/>
      <c r="P71" s="705"/>
      <c r="Q71" s="556"/>
      <c r="R71" s="558"/>
      <c r="S71" s="706"/>
      <c r="T71" s="707">
        <f t="shared" si="7"/>
        <v>0</v>
      </c>
      <c r="U71" s="550"/>
      <c r="V71" s="596">
        <f t="shared" si="8"/>
        <v>0</v>
      </c>
    </row>
    <row r="72" ht="90.0" customHeight="1">
      <c r="B72" s="708" t="s">
        <v>853</v>
      </c>
      <c r="C72" s="735"/>
      <c r="D72" s="736">
        <v>1.0</v>
      </c>
      <c r="E72" s="736"/>
      <c r="F72" s="737" t="s">
        <v>854</v>
      </c>
      <c r="G72" s="733">
        <v>275.0</v>
      </c>
      <c r="H72" s="738"/>
      <c r="I72" s="739"/>
      <c r="J72" s="740"/>
      <c r="K72" s="741"/>
      <c r="L72" s="742"/>
      <c r="M72" s="702"/>
      <c r="N72" s="743"/>
      <c r="O72" s="744"/>
      <c r="P72" s="745"/>
      <c r="Q72" s="746"/>
      <c r="R72" s="747"/>
      <c r="S72" s="748"/>
      <c r="T72" s="707">
        <f t="shared" si="7"/>
        <v>0</v>
      </c>
      <c r="U72" s="550"/>
      <c r="V72" s="596">
        <f t="shared" si="8"/>
        <v>0</v>
      </c>
    </row>
    <row r="73" ht="15.75" customHeight="1">
      <c r="G73" s="625"/>
      <c r="H73" s="749">
        <f t="shared" ref="H73:L73" si="9">SUM(H56:H72)+SUM(H42:H53)+SUM(H34:H39)+((H31*$D31)+(H33*$D33)+($D41*H41)+(H55*$D55))</f>
        <v>0</v>
      </c>
      <c r="I73" s="749">
        <f t="shared" si="9"/>
        <v>0</v>
      </c>
      <c r="J73" s="749">
        <f t="shared" si="9"/>
        <v>0</v>
      </c>
      <c r="K73" s="749">
        <f t="shared" si="9"/>
        <v>0</v>
      </c>
      <c r="L73" s="749">
        <f t="shared" si="9"/>
        <v>0</v>
      </c>
      <c r="M73" s="749">
        <f>SUM(M9:M26)+(D8*M8)</f>
        <v>0</v>
      </c>
      <c r="N73" s="749">
        <f t="shared" ref="N73:S73" si="10">SUM(N56:N72)+SUM(N42:N53)+SUM(N34:N39)+((N31*$D31)+(N33*$D33)+($D41*N41)+(N55*$D55))</f>
        <v>0</v>
      </c>
      <c r="O73" s="749">
        <f t="shared" si="10"/>
        <v>0</v>
      </c>
      <c r="P73" s="749">
        <f t="shared" si="10"/>
        <v>0</v>
      </c>
      <c r="Q73" s="749">
        <f t="shared" si="10"/>
        <v>0</v>
      </c>
      <c r="R73" s="749">
        <f t="shared" si="10"/>
        <v>0</v>
      </c>
      <c r="S73" s="749">
        <f t="shared" si="10"/>
        <v>0</v>
      </c>
      <c r="T73" s="749">
        <f>SUM(T31:T72)+SUM(R8:R27)</f>
        <v>0</v>
      </c>
      <c r="U73" s="749"/>
      <c r="V73" s="750">
        <f>sum(V56:V72)+SUM(V42:V53)+SUM(V34:V39)+SUM(S9:S26)</f>
        <v>0</v>
      </c>
      <c r="W73" s="94" t="s">
        <v>855</v>
      </c>
    </row>
    <row r="74" ht="15.75" customHeight="1">
      <c r="G74" s="625"/>
      <c r="S74" s="2"/>
      <c r="V74" s="3"/>
      <c r="W74" s="94"/>
    </row>
    <row r="75" ht="15.75" customHeight="1">
      <c r="G75" s="625"/>
      <c r="S75" s="2"/>
      <c r="V75" s="2"/>
    </row>
    <row r="76" ht="15.75" customHeight="1">
      <c r="G76" s="625"/>
      <c r="S76" s="2"/>
      <c r="V76" s="2"/>
    </row>
    <row r="77" ht="15.75" customHeight="1">
      <c r="G77" s="625"/>
      <c r="S77" s="2"/>
      <c r="V77" s="2"/>
    </row>
    <row r="78" ht="15.75" customHeight="1">
      <c r="G78" s="625"/>
      <c r="S78" s="2"/>
      <c r="V78" s="2"/>
    </row>
    <row r="79" ht="15.75" customHeight="1">
      <c r="G79" s="625"/>
      <c r="S79" s="2"/>
      <c r="V79" s="2"/>
    </row>
    <row r="80" ht="15.75" customHeight="1">
      <c r="G80" s="625"/>
      <c r="S80" s="2"/>
      <c r="V80" s="2"/>
    </row>
    <row r="81" ht="15.75" customHeight="1">
      <c r="G81" s="625"/>
      <c r="S81" s="2"/>
      <c r="V81" s="2"/>
    </row>
    <row r="82" ht="15.75" customHeight="1">
      <c r="G82" s="625"/>
      <c r="S82" s="2"/>
      <c r="V82" s="2"/>
    </row>
    <row r="83" ht="15.75" customHeight="1">
      <c r="G83" s="625"/>
      <c r="S83" s="2"/>
      <c r="V83" s="2"/>
    </row>
    <row r="84" ht="15.75" customHeight="1">
      <c r="G84" s="625"/>
      <c r="S84" s="2"/>
      <c r="V84" s="2"/>
    </row>
    <row r="85" ht="15.75" customHeight="1">
      <c r="G85" s="625"/>
      <c r="S85" s="2"/>
      <c r="V85" s="2"/>
    </row>
    <row r="86" ht="15.75" customHeight="1">
      <c r="G86" s="625"/>
      <c r="S86" s="2"/>
      <c r="V86" s="2"/>
    </row>
    <row r="87" ht="15.75" customHeight="1">
      <c r="G87" s="625"/>
      <c r="S87" s="2"/>
      <c r="V87" s="2"/>
    </row>
    <row r="88" ht="15.75" customHeight="1">
      <c r="G88" s="625"/>
      <c r="S88" s="2"/>
      <c r="V88" s="2"/>
    </row>
    <row r="89" ht="15.75" customHeight="1">
      <c r="G89" s="625"/>
      <c r="S89" s="2"/>
      <c r="V89" s="2"/>
    </row>
    <row r="90" ht="15.75" customHeight="1">
      <c r="G90" s="625"/>
      <c r="S90" s="2"/>
      <c r="V90" s="2"/>
    </row>
    <row r="91" ht="15.75" customHeight="1">
      <c r="G91" s="625"/>
      <c r="S91" s="2"/>
      <c r="V91" s="2"/>
    </row>
    <row r="92" ht="15.75" customHeight="1">
      <c r="G92" s="625"/>
      <c r="S92" s="2"/>
      <c r="V92" s="2"/>
    </row>
    <row r="93" ht="15.75" customHeight="1">
      <c r="G93" s="625"/>
      <c r="S93" s="2"/>
      <c r="V93" s="2"/>
    </row>
    <row r="94" ht="15.75" customHeight="1">
      <c r="G94" s="625"/>
      <c r="S94" s="2"/>
      <c r="V94" s="2"/>
    </row>
    <row r="95" ht="15.75" customHeight="1">
      <c r="G95" s="625"/>
      <c r="S95" s="2"/>
      <c r="V95" s="2"/>
    </row>
    <row r="96" ht="15.75" customHeight="1">
      <c r="G96" s="625"/>
      <c r="S96" s="2"/>
      <c r="V96" s="2"/>
    </row>
    <row r="97" ht="15.75" customHeight="1">
      <c r="G97" s="625"/>
      <c r="S97" s="2"/>
      <c r="V97" s="2"/>
    </row>
    <row r="98" ht="15.75" customHeight="1">
      <c r="G98" s="625"/>
      <c r="S98" s="2"/>
      <c r="V98" s="2"/>
    </row>
    <row r="99" ht="15.75" customHeight="1">
      <c r="G99" s="625"/>
      <c r="S99" s="2"/>
      <c r="V99" s="2"/>
    </row>
    <row r="100" ht="15.75" customHeight="1">
      <c r="G100" s="625"/>
      <c r="S100" s="2"/>
      <c r="V100" s="2"/>
    </row>
    <row r="101" ht="15.75" customHeight="1">
      <c r="G101" s="625"/>
      <c r="S101" s="2"/>
      <c r="V101" s="2"/>
    </row>
    <row r="102" ht="15.75" customHeight="1">
      <c r="G102" s="625"/>
      <c r="S102" s="2"/>
      <c r="V102" s="2"/>
    </row>
    <row r="103" ht="15.75" customHeight="1">
      <c r="G103" s="625"/>
      <c r="S103" s="2"/>
      <c r="V103" s="2"/>
    </row>
    <row r="104" ht="15.75" customHeight="1">
      <c r="G104" s="625"/>
      <c r="S104" s="2"/>
      <c r="V104" s="2"/>
    </row>
    <row r="105" ht="15.75" customHeight="1">
      <c r="G105" s="625"/>
      <c r="S105" s="2"/>
      <c r="V105" s="2"/>
    </row>
    <row r="106" ht="15.75" customHeight="1">
      <c r="G106" s="625"/>
      <c r="S106" s="2"/>
      <c r="V106" s="2"/>
    </row>
    <row r="107" ht="15.75" customHeight="1">
      <c r="G107" s="625"/>
      <c r="S107" s="2"/>
      <c r="V107" s="2"/>
    </row>
    <row r="108" ht="15.75" customHeight="1">
      <c r="G108" s="625"/>
      <c r="S108" s="2"/>
      <c r="V108" s="2"/>
    </row>
    <row r="109" ht="15.75" customHeight="1">
      <c r="G109" s="625"/>
      <c r="S109" s="2"/>
      <c r="V109" s="2"/>
    </row>
    <row r="110" ht="15.75" customHeight="1">
      <c r="G110" s="625"/>
      <c r="S110" s="2"/>
      <c r="V110" s="2"/>
    </row>
    <row r="111" ht="15.75" customHeight="1">
      <c r="G111" s="625"/>
      <c r="S111" s="2"/>
      <c r="V111" s="2"/>
    </row>
    <row r="112" ht="15.75" customHeight="1">
      <c r="G112" s="625"/>
      <c r="S112" s="2"/>
      <c r="V112" s="2"/>
    </row>
    <row r="113" ht="15.75" customHeight="1">
      <c r="G113" s="625"/>
      <c r="S113" s="2"/>
      <c r="V113" s="2"/>
    </row>
    <row r="114" ht="15.75" customHeight="1">
      <c r="G114" s="625"/>
      <c r="S114" s="2"/>
      <c r="V114" s="2"/>
    </row>
    <row r="115" ht="15.75" customHeight="1">
      <c r="G115" s="625"/>
      <c r="S115" s="2"/>
      <c r="V115" s="2"/>
    </row>
    <row r="116" ht="15.75" customHeight="1">
      <c r="G116" s="625"/>
      <c r="S116" s="2"/>
      <c r="V116" s="2"/>
    </row>
    <row r="117" ht="15.75" customHeight="1">
      <c r="G117" s="625"/>
      <c r="S117" s="2"/>
      <c r="V117" s="2"/>
    </row>
    <row r="118" ht="15.75" customHeight="1">
      <c r="G118" s="625"/>
      <c r="S118" s="2"/>
      <c r="V118" s="2"/>
    </row>
    <row r="119" ht="15.75" customHeight="1">
      <c r="G119" s="625"/>
      <c r="S119" s="2"/>
      <c r="V119" s="2"/>
    </row>
    <row r="120" ht="15.75" customHeight="1">
      <c r="G120" s="625"/>
      <c r="S120" s="2"/>
      <c r="V120" s="2"/>
    </row>
    <row r="121" ht="15.75" customHeight="1">
      <c r="G121" s="625"/>
      <c r="S121" s="2"/>
      <c r="V121" s="2"/>
    </row>
    <row r="122" ht="15.75" customHeight="1">
      <c r="G122" s="625"/>
      <c r="S122" s="2"/>
      <c r="V122" s="2"/>
    </row>
    <row r="123" ht="15.75" customHeight="1">
      <c r="G123" s="625"/>
      <c r="S123" s="2"/>
      <c r="V123" s="2"/>
    </row>
    <row r="124" ht="15.75" customHeight="1">
      <c r="G124" s="625"/>
      <c r="S124" s="2"/>
      <c r="V124" s="2"/>
    </row>
    <row r="125" ht="15.75" customHeight="1">
      <c r="G125" s="625"/>
      <c r="S125" s="2"/>
      <c r="V125" s="2"/>
    </row>
    <row r="126" ht="15.75" customHeight="1">
      <c r="G126" s="625"/>
      <c r="S126" s="2"/>
      <c r="V126" s="2"/>
    </row>
    <row r="127" ht="15.75" customHeight="1">
      <c r="G127" s="625"/>
      <c r="S127" s="2"/>
      <c r="V127" s="2"/>
    </row>
    <row r="128" ht="15.75" customHeight="1">
      <c r="G128" s="625"/>
      <c r="S128" s="2"/>
      <c r="V128" s="2"/>
    </row>
    <row r="129" ht="15.75" customHeight="1">
      <c r="G129" s="625"/>
      <c r="S129" s="2"/>
      <c r="V129" s="2"/>
    </row>
    <row r="130" ht="15.75" customHeight="1">
      <c r="G130" s="625"/>
      <c r="S130" s="2"/>
      <c r="V130" s="2"/>
    </row>
    <row r="131" ht="15.75" customHeight="1">
      <c r="G131" s="625"/>
      <c r="S131" s="2"/>
      <c r="V131" s="2"/>
    </row>
    <row r="132" ht="15.75" customHeight="1">
      <c r="G132" s="625"/>
      <c r="S132" s="2"/>
      <c r="V132" s="2"/>
    </row>
    <row r="133" ht="15.75" customHeight="1">
      <c r="G133" s="625"/>
      <c r="S133" s="2"/>
      <c r="V133" s="2"/>
    </row>
    <row r="134" ht="15.75" customHeight="1">
      <c r="G134" s="625"/>
      <c r="S134" s="2"/>
      <c r="V134" s="2"/>
    </row>
    <row r="135" ht="15.75" customHeight="1">
      <c r="G135" s="625"/>
      <c r="S135" s="2"/>
      <c r="V135" s="2"/>
    </row>
    <row r="136" ht="15.75" customHeight="1">
      <c r="G136" s="625"/>
      <c r="S136" s="2"/>
      <c r="V136" s="2"/>
    </row>
    <row r="137" ht="15.75" customHeight="1">
      <c r="G137" s="625"/>
      <c r="S137" s="2"/>
      <c r="V137" s="2"/>
    </row>
    <row r="138" ht="15.75" customHeight="1">
      <c r="G138" s="625"/>
      <c r="S138" s="2"/>
      <c r="V138" s="2"/>
    </row>
    <row r="139" ht="15.75" customHeight="1">
      <c r="G139" s="625"/>
      <c r="S139" s="2"/>
      <c r="V139" s="2"/>
    </row>
    <row r="140" ht="15.75" customHeight="1">
      <c r="G140" s="625"/>
      <c r="S140" s="2"/>
      <c r="V140" s="2"/>
    </row>
    <row r="141" ht="15.75" customHeight="1">
      <c r="G141" s="625"/>
      <c r="S141" s="2"/>
      <c r="V141" s="2"/>
    </row>
    <row r="142" ht="15.75" customHeight="1">
      <c r="G142" s="625"/>
      <c r="S142" s="2"/>
      <c r="V142" s="2"/>
    </row>
    <row r="143" ht="15.75" customHeight="1">
      <c r="G143" s="625"/>
      <c r="S143" s="2"/>
      <c r="V143" s="2"/>
    </row>
    <row r="144" ht="15.75" customHeight="1">
      <c r="G144" s="625"/>
      <c r="S144" s="2"/>
      <c r="V144" s="2"/>
    </row>
    <row r="145" ht="15.75" customHeight="1">
      <c r="G145" s="625"/>
      <c r="S145" s="2"/>
      <c r="V145" s="2"/>
    </row>
    <row r="146" ht="15.75" customHeight="1">
      <c r="G146" s="625"/>
      <c r="S146" s="2"/>
      <c r="V146" s="2"/>
    </row>
    <row r="147" ht="15.75" customHeight="1">
      <c r="G147" s="625"/>
      <c r="S147" s="2"/>
      <c r="V147" s="2"/>
    </row>
    <row r="148" ht="15.75" customHeight="1">
      <c r="G148" s="625"/>
      <c r="S148" s="2"/>
      <c r="V148" s="2"/>
    </row>
    <row r="149" ht="15.75" customHeight="1">
      <c r="G149" s="625"/>
      <c r="S149" s="2"/>
      <c r="V149" s="2"/>
    </row>
    <row r="150" ht="15.75" customHeight="1">
      <c r="G150" s="625"/>
      <c r="S150" s="2"/>
      <c r="V150" s="2"/>
    </row>
    <row r="151" ht="15.75" customHeight="1">
      <c r="G151" s="625"/>
      <c r="S151" s="2"/>
      <c r="V151" s="2"/>
    </row>
    <row r="152" ht="15.75" customHeight="1">
      <c r="G152" s="625"/>
      <c r="S152" s="2"/>
      <c r="V152" s="2"/>
    </row>
    <row r="153" ht="15.75" customHeight="1">
      <c r="G153" s="625"/>
      <c r="S153" s="2"/>
      <c r="V153" s="2"/>
    </row>
    <row r="154" ht="15.75" customHeight="1">
      <c r="G154" s="625"/>
      <c r="S154" s="2"/>
      <c r="V154" s="2"/>
    </row>
    <row r="155" ht="15.75" customHeight="1">
      <c r="G155" s="625"/>
      <c r="S155" s="2"/>
      <c r="V155" s="2"/>
    </row>
    <row r="156" ht="15.75" customHeight="1">
      <c r="G156" s="625"/>
      <c r="S156" s="2"/>
      <c r="V156" s="2"/>
    </row>
    <row r="157" ht="15.75" customHeight="1">
      <c r="G157" s="625"/>
      <c r="S157" s="2"/>
      <c r="V157" s="2"/>
    </row>
    <row r="158" ht="15.75" customHeight="1">
      <c r="G158" s="625"/>
      <c r="S158" s="2"/>
      <c r="V158" s="2"/>
    </row>
    <row r="159" ht="15.75" customHeight="1">
      <c r="G159" s="625"/>
      <c r="S159" s="2"/>
      <c r="V159" s="2"/>
    </row>
    <row r="160" ht="15.75" customHeight="1">
      <c r="G160" s="625"/>
      <c r="S160" s="2"/>
      <c r="V160" s="2"/>
    </row>
    <row r="161" ht="15.75" customHeight="1">
      <c r="G161" s="625"/>
      <c r="S161" s="2"/>
      <c r="V161" s="2"/>
    </row>
    <row r="162" ht="15.75" customHeight="1">
      <c r="G162" s="625"/>
      <c r="S162" s="2"/>
      <c r="V162" s="2"/>
    </row>
    <row r="163" ht="15.75" customHeight="1">
      <c r="G163" s="625"/>
      <c r="S163" s="2"/>
      <c r="V163" s="2"/>
    </row>
    <row r="164" ht="15.75" customHeight="1">
      <c r="G164" s="625"/>
      <c r="S164" s="2"/>
      <c r="V164" s="2"/>
    </row>
    <row r="165" ht="15.75" customHeight="1">
      <c r="G165" s="625"/>
      <c r="S165" s="2"/>
      <c r="V165" s="2"/>
    </row>
    <row r="166" ht="15.75" customHeight="1">
      <c r="G166" s="625"/>
      <c r="S166" s="2"/>
      <c r="V166" s="2"/>
    </row>
    <row r="167" ht="15.75" customHeight="1">
      <c r="G167" s="625"/>
      <c r="S167" s="2"/>
      <c r="V167" s="2"/>
    </row>
    <row r="168" ht="15.75" customHeight="1">
      <c r="G168" s="625"/>
      <c r="S168" s="2"/>
      <c r="V168" s="2"/>
    </row>
    <row r="169" ht="15.75" customHeight="1">
      <c r="G169" s="625"/>
      <c r="S169" s="2"/>
      <c r="V169" s="2"/>
    </row>
    <row r="170" ht="15.75" customHeight="1">
      <c r="G170" s="625"/>
      <c r="S170" s="2"/>
      <c r="V170" s="2"/>
    </row>
    <row r="171" ht="15.75" customHeight="1">
      <c r="G171" s="625"/>
      <c r="S171" s="2"/>
      <c r="V171" s="2"/>
    </row>
    <row r="172" ht="15.75" customHeight="1">
      <c r="G172" s="625"/>
      <c r="S172" s="2"/>
      <c r="V172" s="2"/>
    </row>
    <row r="173" ht="15.75" customHeight="1">
      <c r="G173" s="625"/>
      <c r="S173" s="2"/>
      <c r="V173" s="2"/>
    </row>
    <row r="174" ht="15.75" customHeight="1">
      <c r="G174" s="625"/>
      <c r="S174" s="2"/>
      <c r="V174" s="2"/>
    </row>
    <row r="175" ht="15.75" customHeight="1">
      <c r="G175" s="625"/>
      <c r="S175" s="2"/>
      <c r="V175" s="2"/>
    </row>
    <row r="176" ht="15.75" customHeight="1">
      <c r="G176" s="625"/>
      <c r="S176" s="2"/>
      <c r="V176" s="2"/>
    </row>
    <row r="177" ht="15.75" customHeight="1">
      <c r="G177" s="625"/>
      <c r="S177" s="2"/>
      <c r="V177" s="2"/>
    </row>
    <row r="178" ht="15.75" customHeight="1">
      <c r="G178" s="625"/>
      <c r="S178" s="2"/>
      <c r="V178" s="2"/>
    </row>
    <row r="179" ht="15.75" customHeight="1">
      <c r="G179" s="625"/>
      <c r="S179" s="2"/>
      <c r="V179" s="2"/>
    </row>
    <row r="180" ht="15.75" customHeight="1">
      <c r="G180" s="625"/>
      <c r="S180" s="2"/>
      <c r="V180" s="2"/>
    </row>
    <row r="181" ht="15.75" customHeight="1">
      <c r="G181" s="625"/>
      <c r="S181" s="2"/>
      <c r="V181" s="2"/>
    </row>
    <row r="182" ht="15.75" customHeight="1">
      <c r="G182" s="625"/>
      <c r="S182" s="2"/>
      <c r="V182" s="2"/>
    </row>
    <row r="183" ht="15.75" customHeight="1">
      <c r="G183" s="625"/>
      <c r="S183" s="2"/>
      <c r="V183" s="2"/>
    </row>
    <row r="184" ht="15.75" customHeight="1">
      <c r="G184" s="625"/>
      <c r="S184" s="2"/>
      <c r="V184" s="2"/>
    </row>
    <row r="185" ht="15.75" customHeight="1">
      <c r="G185" s="625"/>
      <c r="S185" s="2"/>
      <c r="V185" s="2"/>
    </row>
    <row r="186" ht="15.75" customHeight="1">
      <c r="G186" s="625"/>
      <c r="S186" s="2"/>
      <c r="V186" s="2"/>
    </row>
    <row r="187" ht="15.75" customHeight="1">
      <c r="G187" s="625"/>
      <c r="S187" s="2"/>
      <c r="V187" s="2"/>
    </row>
    <row r="188" ht="15.75" customHeight="1">
      <c r="G188" s="625"/>
      <c r="S188" s="2"/>
      <c r="V188" s="2"/>
    </row>
    <row r="189" ht="15.75" customHeight="1">
      <c r="G189" s="625"/>
      <c r="S189" s="2"/>
      <c r="V189" s="2"/>
    </row>
    <row r="190" ht="15.75" customHeight="1">
      <c r="G190" s="625"/>
      <c r="S190" s="2"/>
      <c r="V190" s="2"/>
    </row>
    <row r="191" ht="15.75" customHeight="1">
      <c r="G191" s="625"/>
      <c r="S191" s="2"/>
      <c r="V191" s="2"/>
    </row>
    <row r="192" ht="15.75" customHeight="1">
      <c r="G192" s="625"/>
      <c r="S192" s="2"/>
      <c r="V192" s="2"/>
    </row>
    <row r="193" ht="15.75" customHeight="1">
      <c r="G193" s="625"/>
      <c r="S193" s="2"/>
      <c r="V193" s="2"/>
    </row>
    <row r="194" ht="15.75" customHeight="1">
      <c r="G194" s="625"/>
      <c r="S194" s="2"/>
      <c r="V194" s="2"/>
    </row>
    <row r="195" ht="15.75" customHeight="1">
      <c r="G195" s="625"/>
      <c r="S195" s="2"/>
      <c r="V195" s="2"/>
    </row>
    <row r="196" ht="15.75" customHeight="1">
      <c r="G196" s="625"/>
      <c r="S196" s="2"/>
      <c r="V196" s="2"/>
    </row>
    <row r="197" ht="15.75" customHeight="1">
      <c r="G197" s="625"/>
      <c r="S197" s="2"/>
      <c r="V197" s="2"/>
    </row>
    <row r="198" ht="15.75" customHeight="1">
      <c r="G198" s="625"/>
      <c r="S198" s="2"/>
      <c r="V198" s="2"/>
    </row>
    <row r="199" ht="15.75" customHeight="1">
      <c r="G199" s="625"/>
      <c r="S199" s="2"/>
      <c r="V199" s="2"/>
    </row>
    <row r="200" ht="15.75" customHeight="1">
      <c r="G200" s="625"/>
      <c r="S200" s="2"/>
      <c r="V200" s="2"/>
    </row>
    <row r="201" ht="15.75" customHeight="1">
      <c r="G201" s="625"/>
      <c r="S201" s="2"/>
      <c r="V201" s="2"/>
    </row>
    <row r="202" ht="15.75" customHeight="1">
      <c r="G202" s="625"/>
      <c r="S202" s="2"/>
      <c r="V202" s="2"/>
    </row>
    <row r="203" ht="15.75" customHeight="1">
      <c r="G203" s="625"/>
      <c r="S203" s="2"/>
      <c r="V203" s="2"/>
    </row>
    <row r="204" ht="15.75" customHeight="1">
      <c r="G204" s="625"/>
      <c r="S204" s="2"/>
      <c r="V204" s="2"/>
    </row>
    <row r="205" ht="15.75" customHeight="1">
      <c r="G205" s="625"/>
      <c r="S205" s="2"/>
      <c r="V205" s="2"/>
    </row>
    <row r="206" ht="15.75" customHeight="1">
      <c r="G206" s="625"/>
      <c r="S206" s="2"/>
      <c r="V206" s="2"/>
    </row>
    <row r="207" ht="15.75" customHeight="1">
      <c r="G207" s="625"/>
      <c r="S207" s="2"/>
      <c r="V207" s="2"/>
    </row>
    <row r="208" ht="15.75" customHeight="1">
      <c r="G208" s="625"/>
      <c r="S208" s="2"/>
      <c r="V208" s="2"/>
    </row>
    <row r="209" ht="15.75" customHeight="1">
      <c r="G209" s="625"/>
      <c r="S209" s="2"/>
      <c r="V209" s="2"/>
    </row>
    <row r="210" ht="15.75" customHeight="1">
      <c r="G210" s="625"/>
      <c r="S210" s="2"/>
      <c r="V210" s="2"/>
    </row>
    <row r="211" ht="15.75" customHeight="1">
      <c r="G211" s="625"/>
      <c r="S211" s="2"/>
      <c r="V211" s="2"/>
    </row>
    <row r="212" ht="15.75" customHeight="1">
      <c r="G212" s="625"/>
      <c r="S212" s="2"/>
      <c r="V212" s="2"/>
    </row>
    <row r="213" ht="15.75" customHeight="1">
      <c r="G213" s="625"/>
      <c r="S213" s="2"/>
      <c r="V213" s="2"/>
    </row>
    <row r="214" ht="15.75" customHeight="1">
      <c r="G214" s="625"/>
      <c r="S214" s="2"/>
      <c r="V214" s="2"/>
    </row>
    <row r="215" ht="15.75" customHeight="1">
      <c r="G215" s="625"/>
      <c r="S215" s="2"/>
      <c r="V215" s="2"/>
    </row>
    <row r="216" ht="15.75" customHeight="1">
      <c r="G216" s="625"/>
      <c r="S216" s="2"/>
      <c r="V216" s="2"/>
    </row>
    <row r="217" ht="15.75" customHeight="1">
      <c r="G217" s="625"/>
      <c r="S217" s="2"/>
      <c r="V217" s="2"/>
    </row>
    <row r="218" ht="15.75" customHeight="1">
      <c r="G218" s="625"/>
      <c r="S218" s="2"/>
      <c r="V218" s="2"/>
    </row>
    <row r="219" ht="15.75" customHeight="1">
      <c r="G219" s="625"/>
      <c r="S219" s="2"/>
      <c r="V219" s="2"/>
    </row>
    <row r="220" ht="15.75" customHeight="1">
      <c r="G220" s="625"/>
      <c r="S220" s="2"/>
      <c r="V220" s="2"/>
    </row>
    <row r="221" ht="15.75" customHeight="1">
      <c r="G221" s="625"/>
      <c r="S221" s="2"/>
      <c r="V221" s="2"/>
    </row>
    <row r="222" ht="15.75" customHeight="1">
      <c r="G222" s="625"/>
      <c r="S222" s="2"/>
      <c r="V222" s="2"/>
    </row>
    <row r="223" ht="15.75" customHeight="1">
      <c r="G223" s="625"/>
      <c r="S223" s="2"/>
      <c r="V223" s="2"/>
    </row>
    <row r="224" ht="15.75" customHeight="1">
      <c r="G224" s="625"/>
      <c r="S224" s="2"/>
      <c r="V224" s="2"/>
    </row>
    <row r="225" ht="15.75" customHeight="1">
      <c r="G225" s="625"/>
      <c r="S225" s="2"/>
      <c r="V225" s="2"/>
    </row>
    <row r="226" ht="15.75" customHeight="1">
      <c r="G226" s="625"/>
      <c r="S226" s="2"/>
      <c r="V226" s="2"/>
    </row>
    <row r="227" ht="15.75" customHeight="1">
      <c r="G227" s="625"/>
      <c r="S227" s="2"/>
      <c r="V227" s="2"/>
    </row>
    <row r="228" ht="15.75" customHeight="1">
      <c r="G228" s="625"/>
      <c r="S228" s="2"/>
      <c r="V228" s="2"/>
    </row>
    <row r="229" ht="15.75" customHeight="1">
      <c r="G229" s="625"/>
      <c r="S229" s="2"/>
      <c r="V229" s="2"/>
    </row>
    <row r="230" ht="15.75" customHeight="1">
      <c r="G230" s="625"/>
      <c r="S230" s="2"/>
      <c r="V230" s="2"/>
    </row>
    <row r="231" ht="15.75" customHeight="1">
      <c r="G231" s="625"/>
      <c r="S231" s="2"/>
      <c r="V231" s="2"/>
    </row>
    <row r="232" ht="15.75" customHeight="1">
      <c r="G232" s="625"/>
      <c r="S232" s="2"/>
      <c r="V232" s="2"/>
    </row>
    <row r="233" ht="15.75" customHeight="1">
      <c r="G233" s="625"/>
      <c r="S233" s="2"/>
      <c r="V233" s="2"/>
    </row>
    <row r="234" ht="15.75" customHeight="1">
      <c r="G234" s="625"/>
      <c r="S234" s="2"/>
      <c r="V234" s="2"/>
    </row>
    <row r="235" ht="15.75" customHeight="1">
      <c r="G235" s="625"/>
      <c r="S235" s="2"/>
      <c r="V235" s="2"/>
    </row>
    <row r="236" ht="15.75" customHeight="1">
      <c r="G236" s="625"/>
      <c r="S236" s="2"/>
      <c r="V236" s="2"/>
    </row>
    <row r="237" ht="15.75" customHeight="1">
      <c r="G237" s="625"/>
      <c r="S237" s="2"/>
      <c r="V237" s="2"/>
    </row>
    <row r="238" ht="15.75" customHeight="1">
      <c r="G238" s="625"/>
      <c r="S238" s="2"/>
      <c r="V238" s="2"/>
    </row>
    <row r="239" ht="15.75" customHeight="1">
      <c r="G239" s="625"/>
      <c r="S239" s="2"/>
      <c r="V239" s="2"/>
    </row>
    <row r="240" ht="15.75" customHeight="1">
      <c r="G240" s="625"/>
      <c r="S240" s="2"/>
      <c r="V240" s="2"/>
    </row>
    <row r="241" ht="15.75" customHeight="1">
      <c r="G241" s="625"/>
      <c r="S241" s="2"/>
      <c r="V241" s="2"/>
    </row>
    <row r="242" ht="15.75" customHeight="1">
      <c r="G242" s="625"/>
      <c r="S242" s="2"/>
      <c r="V242" s="2"/>
    </row>
    <row r="243" ht="15.75" customHeight="1">
      <c r="G243" s="625"/>
      <c r="S243" s="2"/>
      <c r="V243" s="2"/>
    </row>
    <row r="244" ht="15.75" customHeight="1">
      <c r="G244" s="625"/>
      <c r="S244" s="2"/>
      <c r="V244" s="2"/>
    </row>
    <row r="245" ht="15.75" customHeight="1">
      <c r="G245" s="625"/>
      <c r="S245" s="2"/>
      <c r="V245" s="2"/>
    </row>
    <row r="246" ht="15.75" customHeight="1">
      <c r="G246" s="625"/>
      <c r="S246" s="2"/>
      <c r="V246" s="2"/>
    </row>
    <row r="247" ht="15.75" customHeight="1">
      <c r="G247" s="625"/>
      <c r="S247" s="2"/>
      <c r="V247" s="2"/>
    </row>
    <row r="248" ht="15.75" customHeight="1">
      <c r="G248" s="625"/>
      <c r="S248" s="2"/>
      <c r="V248" s="2"/>
    </row>
    <row r="249" ht="15.75" customHeight="1">
      <c r="G249" s="625"/>
      <c r="S249" s="2"/>
      <c r="V249" s="2"/>
    </row>
    <row r="250" ht="15.75" customHeight="1">
      <c r="G250" s="625"/>
      <c r="S250" s="2"/>
      <c r="V250" s="2"/>
    </row>
    <row r="251" ht="15.75" customHeight="1">
      <c r="G251" s="625"/>
      <c r="S251" s="2"/>
      <c r="V251" s="2"/>
    </row>
    <row r="252" ht="15.75" customHeight="1">
      <c r="G252" s="625"/>
      <c r="S252" s="2"/>
      <c r="V252" s="2"/>
    </row>
    <row r="253" ht="15.75" customHeight="1">
      <c r="G253" s="625"/>
      <c r="S253" s="2"/>
      <c r="V253" s="2"/>
    </row>
    <row r="254" ht="15.75" customHeight="1">
      <c r="G254" s="625"/>
      <c r="S254" s="2"/>
      <c r="V254" s="2"/>
    </row>
    <row r="255" ht="15.75" customHeight="1">
      <c r="G255" s="625"/>
      <c r="S255" s="2"/>
      <c r="V255" s="2"/>
    </row>
    <row r="256" ht="15.75" customHeight="1">
      <c r="G256" s="625"/>
      <c r="S256" s="2"/>
      <c r="V256" s="2"/>
    </row>
    <row r="257" ht="15.75" customHeight="1">
      <c r="G257" s="625"/>
      <c r="S257" s="2"/>
      <c r="V257" s="2"/>
    </row>
    <row r="258" ht="15.75" customHeight="1">
      <c r="G258" s="625"/>
      <c r="S258" s="2"/>
      <c r="V258" s="2"/>
    </row>
    <row r="259" ht="15.75" customHeight="1">
      <c r="G259" s="625"/>
      <c r="S259" s="2"/>
      <c r="V259" s="2"/>
    </row>
    <row r="260" ht="15.75" customHeight="1">
      <c r="G260" s="625"/>
      <c r="S260" s="2"/>
      <c r="V260" s="2"/>
    </row>
    <row r="261" ht="15.75" customHeight="1">
      <c r="G261" s="625"/>
      <c r="S261" s="2"/>
      <c r="V261" s="2"/>
    </row>
    <row r="262" ht="15.75" customHeight="1">
      <c r="G262" s="625"/>
      <c r="S262" s="2"/>
      <c r="V262" s="2"/>
    </row>
    <row r="263" ht="15.75" customHeight="1">
      <c r="G263" s="625"/>
      <c r="S263" s="2"/>
      <c r="V263" s="2"/>
    </row>
    <row r="264" ht="15.75" customHeight="1">
      <c r="G264" s="625"/>
      <c r="S264" s="2"/>
      <c r="V264" s="2"/>
    </row>
    <row r="265" ht="15.75" customHeight="1">
      <c r="G265" s="625"/>
      <c r="S265" s="2"/>
      <c r="V265" s="2"/>
    </row>
    <row r="266" ht="15.75" customHeight="1">
      <c r="G266" s="625"/>
      <c r="S266" s="2"/>
      <c r="V266" s="2"/>
    </row>
    <row r="267" ht="15.75" customHeight="1">
      <c r="G267" s="625"/>
      <c r="S267" s="2"/>
      <c r="V267" s="2"/>
    </row>
    <row r="268" ht="15.75" customHeight="1">
      <c r="G268" s="625"/>
      <c r="S268" s="2"/>
      <c r="V268" s="2"/>
    </row>
    <row r="269" ht="15.75" customHeight="1">
      <c r="G269" s="625"/>
      <c r="S269" s="2"/>
      <c r="V269" s="2"/>
    </row>
    <row r="270" ht="15.75" customHeight="1">
      <c r="G270" s="625"/>
      <c r="S270" s="2"/>
      <c r="V270" s="2"/>
    </row>
    <row r="271" ht="15.75" customHeight="1">
      <c r="G271" s="625"/>
      <c r="S271" s="2"/>
      <c r="V271" s="2"/>
    </row>
    <row r="272" ht="15.75" customHeight="1">
      <c r="G272" s="625"/>
      <c r="S272" s="2"/>
      <c r="V272" s="2"/>
    </row>
    <row r="273" ht="15.75" customHeight="1">
      <c r="G273" s="625"/>
      <c r="S273" s="2"/>
      <c r="V273" s="2"/>
    </row>
    <row r="274" ht="15.75" customHeight="1">
      <c r="G274" s="2"/>
      <c r="S274" s="2"/>
      <c r="V274" s="2"/>
    </row>
    <row r="275" ht="15.75" customHeight="1">
      <c r="G275" s="2"/>
      <c r="S275" s="2"/>
      <c r="V275" s="2"/>
    </row>
    <row r="276" ht="15.75" customHeight="1">
      <c r="G276" s="2"/>
      <c r="S276" s="2"/>
      <c r="V276" s="2"/>
    </row>
    <row r="277" ht="15.75" customHeight="1">
      <c r="G277" s="2"/>
      <c r="S277" s="2"/>
      <c r="V277" s="2"/>
    </row>
    <row r="278" ht="15.75" customHeight="1">
      <c r="G278" s="2"/>
      <c r="S278" s="2"/>
      <c r="V278" s="2"/>
    </row>
    <row r="279" ht="15.75" customHeight="1">
      <c r="G279" s="2"/>
      <c r="S279" s="2"/>
      <c r="V279" s="2"/>
    </row>
    <row r="280" ht="15.75" customHeight="1">
      <c r="G280" s="2"/>
      <c r="S280" s="2"/>
      <c r="V280" s="2"/>
    </row>
    <row r="281" ht="15.75" customHeight="1">
      <c r="G281" s="2"/>
      <c r="S281" s="2"/>
      <c r="V281" s="2"/>
    </row>
    <row r="282" ht="15.75" customHeight="1">
      <c r="G282" s="2"/>
      <c r="S282" s="2"/>
      <c r="V282" s="2"/>
    </row>
    <row r="283" ht="15.75" customHeight="1">
      <c r="G283" s="2"/>
      <c r="S283" s="2"/>
      <c r="V283" s="2"/>
    </row>
    <row r="284" ht="15.75" customHeight="1">
      <c r="G284" s="2"/>
      <c r="S284" s="2"/>
      <c r="V284" s="2"/>
    </row>
    <row r="285" ht="15.75" customHeight="1">
      <c r="G285" s="2"/>
      <c r="S285" s="2"/>
      <c r="V285" s="2"/>
    </row>
    <row r="286" ht="15.75" customHeight="1">
      <c r="G286" s="2"/>
      <c r="S286" s="2"/>
      <c r="V286" s="2"/>
    </row>
    <row r="287" ht="15.75" customHeight="1">
      <c r="G287" s="2"/>
      <c r="S287" s="2"/>
      <c r="V287" s="2"/>
    </row>
    <row r="288" ht="15.75" customHeight="1">
      <c r="G288" s="2"/>
      <c r="S288" s="2"/>
      <c r="V288" s="2"/>
    </row>
    <row r="289" ht="15.75" customHeight="1">
      <c r="G289" s="2"/>
      <c r="S289" s="2"/>
      <c r="V289" s="2"/>
    </row>
    <row r="290" ht="15.75" customHeight="1">
      <c r="G290" s="2"/>
      <c r="S290" s="2"/>
      <c r="V290" s="2"/>
    </row>
    <row r="291" ht="15.75" customHeight="1">
      <c r="G291" s="2"/>
      <c r="S291" s="2"/>
      <c r="V291" s="2"/>
    </row>
    <row r="292" ht="15.75" customHeight="1">
      <c r="G292" s="2"/>
      <c r="S292" s="2"/>
      <c r="V292" s="2"/>
    </row>
    <row r="293" ht="15.75" customHeight="1">
      <c r="G293" s="2"/>
      <c r="S293" s="2"/>
      <c r="V293" s="2"/>
    </row>
    <row r="294" ht="15.75" customHeight="1">
      <c r="G294" s="2"/>
      <c r="S294" s="2"/>
      <c r="V294" s="2"/>
    </row>
    <row r="295" ht="15.75" customHeight="1">
      <c r="G295" s="2"/>
      <c r="S295" s="2"/>
      <c r="V295" s="2"/>
    </row>
    <row r="296" ht="15.75" customHeight="1">
      <c r="G296" s="2"/>
      <c r="S296" s="2"/>
      <c r="V296" s="2"/>
    </row>
    <row r="297" ht="15.75" customHeight="1">
      <c r="G297" s="2"/>
      <c r="S297" s="2"/>
      <c r="V297" s="2"/>
    </row>
    <row r="298" ht="15.75" customHeight="1">
      <c r="G298" s="2"/>
      <c r="S298" s="2"/>
      <c r="V298" s="2"/>
    </row>
    <row r="299" ht="15.75" customHeight="1">
      <c r="G299" s="2"/>
      <c r="S299" s="2"/>
      <c r="V299" s="2"/>
    </row>
    <row r="300" ht="15.75" customHeight="1">
      <c r="G300" s="2"/>
      <c r="S300" s="2"/>
      <c r="V300" s="2"/>
    </row>
    <row r="301" ht="15.75" customHeight="1">
      <c r="G301" s="2"/>
      <c r="S301" s="2"/>
      <c r="V301" s="2"/>
    </row>
    <row r="302" ht="15.75" customHeight="1">
      <c r="G302" s="2"/>
      <c r="S302" s="2"/>
      <c r="V302" s="2"/>
    </row>
    <row r="303" ht="15.75" customHeight="1">
      <c r="G303" s="2"/>
      <c r="S303" s="2"/>
      <c r="V303" s="2"/>
    </row>
    <row r="304" ht="15.75" customHeight="1">
      <c r="G304" s="2"/>
      <c r="S304" s="2"/>
      <c r="V304" s="2"/>
    </row>
    <row r="305" ht="15.75" customHeight="1">
      <c r="G305" s="2"/>
      <c r="S305" s="2"/>
      <c r="V305" s="2"/>
    </row>
    <row r="306" ht="15.75" customHeight="1">
      <c r="G306" s="2"/>
      <c r="S306" s="2"/>
      <c r="V306" s="2"/>
    </row>
    <row r="307" ht="15.75" customHeight="1">
      <c r="G307" s="2"/>
      <c r="S307" s="2"/>
      <c r="V307" s="2"/>
    </row>
    <row r="308" ht="15.75" customHeight="1">
      <c r="G308" s="2"/>
      <c r="S308" s="2"/>
      <c r="V308" s="2"/>
    </row>
    <row r="309" ht="15.75" customHeight="1">
      <c r="G309" s="2"/>
      <c r="S309" s="2"/>
      <c r="V309" s="2"/>
    </row>
    <row r="310" ht="15.75" customHeight="1">
      <c r="G310" s="2"/>
      <c r="S310" s="2"/>
      <c r="V310" s="2"/>
    </row>
    <row r="311" ht="15.75" customHeight="1">
      <c r="G311" s="2"/>
      <c r="S311" s="2"/>
      <c r="V311" s="2"/>
    </row>
    <row r="312" ht="15.75" customHeight="1">
      <c r="G312" s="2"/>
      <c r="S312" s="2"/>
      <c r="V312" s="2"/>
    </row>
    <row r="313" ht="15.75" customHeight="1">
      <c r="G313" s="2"/>
      <c r="S313" s="2"/>
      <c r="V313" s="2"/>
    </row>
    <row r="314" ht="15.75" customHeight="1">
      <c r="G314" s="2"/>
      <c r="S314" s="2"/>
      <c r="V314" s="2"/>
    </row>
    <row r="315" ht="15.75" customHeight="1">
      <c r="G315" s="2"/>
      <c r="S315" s="2"/>
      <c r="V315" s="2"/>
    </row>
    <row r="316" ht="15.75" customHeight="1">
      <c r="G316" s="2"/>
      <c r="S316" s="2"/>
      <c r="V316" s="2"/>
    </row>
    <row r="317" ht="15.75" customHeight="1">
      <c r="G317" s="2"/>
      <c r="S317" s="2"/>
      <c r="V317" s="2"/>
    </row>
    <row r="318" ht="15.75" customHeight="1">
      <c r="G318" s="2"/>
      <c r="S318" s="2"/>
      <c r="V318" s="2"/>
    </row>
    <row r="319" ht="15.75" customHeight="1">
      <c r="G319" s="2"/>
      <c r="S319" s="2"/>
      <c r="V319" s="2"/>
    </row>
    <row r="320" ht="15.75" customHeight="1">
      <c r="G320" s="2"/>
      <c r="S320" s="2"/>
      <c r="V320" s="2"/>
    </row>
    <row r="321" ht="15.75" customHeight="1">
      <c r="G321" s="2"/>
      <c r="S321" s="2"/>
      <c r="V321" s="2"/>
    </row>
    <row r="322" ht="15.75" customHeight="1">
      <c r="G322" s="2"/>
      <c r="S322" s="2"/>
      <c r="V322" s="2"/>
    </row>
    <row r="323" ht="15.75" customHeight="1">
      <c r="G323" s="2"/>
      <c r="S323" s="2"/>
      <c r="V323" s="2"/>
    </row>
    <row r="324" ht="15.75" customHeight="1">
      <c r="G324" s="2"/>
      <c r="S324" s="2"/>
      <c r="V324" s="2"/>
    </row>
    <row r="325" ht="15.75" customHeight="1">
      <c r="G325" s="2"/>
      <c r="S325" s="2"/>
      <c r="V325" s="2"/>
    </row>
    <row r="326" ht="15.75" customHeight="1">
      <c r="G326" s="2"/>
      <c r="S326" s="2"/>
      <c r="V326" s="2"/>
    </row>
    <row r="327" ht="15.75" customHeight="1">
      <c r="G327" s="2"/>
      <c r="S327" s="2"/>
      <c r="V327" s="2"/>
    </row>
    <row r="328" ht="15.75" customHeight="1">
      <c r="G328" s="2"/>
      <c r="S328" s="2"/>
      <c r="V328" s="2"/>
    </row>
    <row r="329" ht="15.75" customHeight="1">
      <c r="G329" s="2"/>
      <c r="S329" s="2"/>
      <c r="V329" s="2"/>
    </row>
    <row r="330" ht="15.75" customHeight="1">
      <c r="G330" s="2"/>
      <c r="S330" s="2"/>
      <c r="V330" s="2"/>
    </row>
    <row r="331" ht="15.75" customHeight="1">
      <c r="G331" s="2"/>
      <c r="S331" s="2"/>
      <c r="V331" s="2"/>
    </row>
    <row r="332" ht="15.75" customHeight="1">
      <c r="G332" s="2"/>
      <c r="S332" s="2"/>
      <c r="V332" s="2"/>
    </row>
    <row r="333" ht="15.75" customHeight="1">
      <c r="G333" s="2"/>
      <c r="S333" s="2"/>
      <c r="V333" s="2"/>
    </row>
    <row r="334" ht="15.75" customHeight="1">
      <c r="G334" s="2"/>
      <c r="S334" s="2"/>
      <c r="V334" s="2"/>
    </row>
    <row r="335" ht="15.75" customHeight="1">
      <c r="G335" s="2"/>
      <c r="S335" s="2"/>
      <c r="V335" s="2"/>
    </row>
    <row r="336" ht="15.75" customHeight="1">
      <c r="G336" s="2"/>
      <c r="S336" s="2"/>
      <c r="V336" s="2"/>
    </row>
    <row r="337" ht="15.75" customHeight="1">
      <c r="G337" s="2"/>
      <c r="S337" s="2"/>
      <c r="V337" s="2"/>
    </row>
    <row r="338" ht="15.75" customHeight="1">
      <c r="G338" s="2"/>
      <c r="S338" s="2"/>
      <c r="V338" s="2"/>
    </row>
    <row r="339" ht="15.75" customHeight="1">
      <c r="G339" s="2"/>
      <c r="S339" s="2"/>
      <c r="V339" s="2"/>
    </row>
    <row r="340" ht="15.75" customHeight="1">
      <c r="G340" s="2"/>
      <c r="S340" s="2"/>
      <c r="V340" s="2"/>
    </row>
    <row r="341" ht="15.75" customHeight="1">
      <c r="G341" s="2"/>
      <c r="S341" s="2"/>
      <c r="V341" s="2"/>
    </row>
    <row r="342" ht="15.75" customHeight="1">
      <c r="G342" s="2"/>
      <c r="S342" s="2"/>
      <c r="V342" s="2"/>
    </row>
    <row r="343" ht="15.75" customHeight="1">
      <c r="G343" s="2"/>
      <c r="S343" s="2"/>
      <c r="V343" s="2"/>
    </row>
    <row r="344" ht="15.75" customHeight="1">
      <c r="G344" s="2"/>
      <c r="S344" s="2"/>
      <c r="V344" s="2"/>
    </row>
    <row r="345" ht="15.75" customHeight="1">
      <c r="G345" s="2"/>
      <c r="S345" s="2"/>
      <c r="V345" s="2"/>
    </row>
    <row r="346" ht="15.75" customHeight="1">
      <c r="G346" s="2"/>
      <c r="S346" s="2"/>
      <c r="V346" s="2"/>
    </row>
    <row r="347" ht="15.75" customHeight="1">
      <c r="G347" s="2"/>
      <c r="S347" s="2"/>
      <c r="V347" s="2"/>
    </row>
    <row r="348" ht="15.75" customHeight="1">
      <c r="G348" s="2"/>
      <c r="S348" s="2"/>
      <c r="V348" s="2"/>
    </row>
    <row r="349" ht="15.75" customHeight="1">
      <c r="G349" s="2"/>
      <c r="S349" s="2"/>
      <c r="V349" s="2"/>
    </row>
    <row r="350" ht="15.75" customHeight="1">
      <c r="G350" s="2"/>
      <c r="S350" s="2"/>
      <c r="V350" s="2"/>
    </row>
    <row r="351" ht="15.75" customHeight="1">
      <c r="G351" s="2"/>
      <c r="S351" s="2"/>
      <c r="V351" s="2"/>
    </row>
    <row r="352" ht="15.75" customHeight="1">
      <c r="G352" s="2"/>
      <c r="S352" s="2"/>
      <c r="V352" s="2"/>
    </row>
    <row r="353" ht="15.75" customHeight="1">
      <c r="G353" s="2"/>
      <c r="S353" s="2"/>
      <c r="V353" s="2"/>
    </row>
    <row r="354" ht="15.75" customHeight="1">
      <c r="G354" s="2"/>
      <c r="S354" s="2"/>
      <c r="V354" s="2"/>
    </row>
    <row r="355" ht="15.75" customHeight="1">
      <c r="G355" s="2"/>
      <c r="S355" s="2"/>
      <c r="V355" s="2"/>
    </row>
    <row r="356" ht="15.75" customHeight="1">
      <c r="G356" s="2"/>
      <c r="S356" s="2"/>
      <c r="V356" s="2"/>
    </row>
    <row r="357" ht="15.75" customHeight="1">
      <c r="G357" s="2"/>
      <c r="S357" s="2"/>
      <c r="V357" s="2"/>
    </row>
    <row r="358" ht="15.75" customHeight="1">
      <c r="G358" s="2"/>
      <c r="S358" s="2"/>
      <c r="V358" s="2"/>
    </row>
    <row r="359" ht="15.75" customHeight="1">
      <c r="G359" s="2"/>
      <c r="S359" s="2"/>
      <c r="V359" s="2"/>
    </row>
    <row r="360" ht="15.75" customHeight="1">
      <c r="G360" s="2"/>
      <c r="S360" s="2"/>
      <c r="V360" s="2"/>
    </row>
    <row r="361" ht="15.75" customHeight="1">
      <c r="G361" s="2"/>
      <c r="S361" s="2"/>
      <c r="V361" s="2"/>
    </row>
    <row r="362" ht="15.75" customHeight="1">
      <c r="G362" s="2"/>
      <c r="S362" s="2"/>
      <c r="V362" s="2"/>
    </row>
    <row r="363" ht="15.75" customHeight="1">
      <c r="G363" s="2"/>
      <c r="S363" s="2"/>
      <c r="V363" s="2"/>
    </row>
    <row r="364" ht="15.75" customHeight="1">
      <c r="G364" s="2"/>
      <c r="S364" s="2"/>
      <c r="V364" s="2"/>
    </row>
    <row r="365" ht="15.75" customHeight="1">
      <c r="G365" s="2"/>
      <c r="S365" s="2"/>
      <c r="V365" s="2"/>
    </row>
    <row r="366" ht="15.75" customHeight="1">
      <c r="G366" s="2"/>
      <c r="S366" s="2"/>
      <c r="V366" s="2"/>
    </row>
    <row r="367" ht="15.75" customHeight="1">
      <c r="G367" s="2"/>
      <c r="S367" s="2"/>
      <c r="V367" s="2"/>
    </row>
    <row r="368" ht="15.75" customHeight="1">
      <c r="G368" s="2"/>
      <c r="S368" s="2"/>
      <c r="V368" s="2"/>
    </row>
    <row r="369" ht="15.75" customHeight="1">
      <c r="G369" s="2"/>
      <c r="S369" s="2"/>
      <c r="V369" s="2"/>
    </row>
    <row r="370" ht="15.75" customHeight="1">
      <c r="G370" s="2"/>
      <c r="S370" s="2"/>
      <c r="V370" s="2"/>
    </row>
    <row r="371" ht="15.75" customHeight="1">
      <c r="G371" s="2"/>
      <c r="S371" s="2"/>
      <c r="V371" s="2"/>
    </row>
    <row r="372" ht="15.75" customHeight="1">
      <c r="G372" s="2"/>
      <c r="S372" s="2"/>
      <c r="V372" s="2"/>
    </row>
    <row r="373" ht="15.75" customHeight="1">
      <c r="G373" s="2"/>
      <c r="S373" s="2"/>
      <c r="V373" s="2"/>
    </row>
    <row r="374" ht="15.75" customHeight="1">
      <c r="G374" s="2"/>
      <c r="S374" s="2"/>
      <c r="V374" s="2"/>
    </row>
    <row r="375" ht="15.75" customHeight="1">
      <c r="G375" s="2"/>
      <c r="S375" s="2"/>
      <c r="V375" s="2"/>
    </row>
    <row r="376" ht="15.75" customHeight="1">
      <c r="G376" s="2"/>
      <c r="S376" s="2"/>
      <c r="V376" s="2"/>
    </row>
    <row r="377" ht="15.75" customHeight="1">
      <c r="G377" s="2"/>
      <c r="S377" s="2"/>
      <c r="V377" s="2"/>
    </row>
    <row r="378" ht="15.75" customHeight="1">
      <c r="G378" s="2"/>
      <c r="S378" s="2"/>
      <c r="V378" s="2"/>
    </row>
    <row r="379" ht="15.75" customHeight="1">
      <c r="G379" s="2"/>
      <c r="S379" s="2"/>
      <c r="V379" s="2"/>
    </row>
    <row r="380" ht="15.75" customHeight="1">
      <c r="G380" s="2"/>
      <c r="S380" s="2"/>
      <c r="V380" s="2"/>
    </row>
    <row r="381" ht="15.75" customHeight="1">
      <c r="G381" s="2"/>
      <c r="S381" s="2"/>
      <c r="V381" s="2"/>
    </row>
    <row r="382" ht="15.75" customHeight="1">
      <c r="G382" s="2"/>
      <c r="S382" s="2"/>
      <c r="V382" s="2"/>
    </row>
    <row r="383" ht="15.75" customHeight="1">
      <c r="G383" s="2"/>
      <c r="S383" s="2"/>
      <c r="V383" s="2"/>
    </row>
    <row r="384" ht="15.75" customHeight="1">
      <c r="G384" s="2"/>
      <c r="S384" s="2"/>
      <c r="V384" s="2"/>
    </row>
    <row r="385" ht="15.75" customHeight="1">
      <c r="G385" s="2"/>
      <c r="S385" s="2"/>
      <c r="V385" s="2"/>
    </row>
    <row r="386" ht="15.75" customHeight="1">
      <c r="G386" s="2"/>
      <c r="S386" s="2"/>
      <c r="V386" s="2"/>
    </row>
    <row r="387" ht="15.75" customHeight="1">
      <c r="G387" s="2"/>
      <c r="S387" s="2"/>
      <c r="V387" s="2"/>
    </row>
    <row r="388" ht="15.75" customHeight="1">
      <c r="G388" s="2"/>
      <c r="S388" s="2"/>
      <c r="V388" s="2"/>
    </row>
    <row r="389" ht="15.75" customHeight="1">
      <c r="G389" s="2"/>
      <c r="S389" s="2"/>
      <c r="V389" s="2"/>
    </row>
    <row r="390" ht="15.75" customHeight="1">
      <c r="G390" s="2"/>
      <c r="S390" s="2"/>
      <c r="V390" s="2"/>
    </row>
    <row r="391" ht="15.75" customHeight="1">
      <c r="G391" s="2"/>
      <c r="S391" s="2"/>
      <c r="V391" s="2"/>
    </row>
    <row r="392" ht="15.75" customHeight="1">
      <c r="G392" s="2"/>
      <c r="S392" s="2"/>
      <c r="V392" s="2"/>
    </row>
    <row r="393" ht="15.75" customHeight="1">
      <c r="G393" s="2"/>
      <c r="S393" s="2"/>
      <c r="V393" s="2"/>
    </row>
    <row r="394" ht="15.75" customHeight="1">
      <c r="G394" s="2"/>
      <c r="S394" s="2"/>
      <c r="V394" s="2"/>
    </row>
    <row r="395" ht="15.75" customHeight="1">
      <c r="G395" s="2"/>
      <c r="S395" s="2"/>
      <c r="V395" s="2"/>
    </row>
    <row r="396" ht="15.75" customHeight="1">
      <c r="G396" s="2"/>
      <c r="S396" s="2"/>
      <c r="V396" s="2"/>
    </row>
    <row r="397" ht="15.75" customHeight="1">
      <c r="G397" s="2"/>
      <c r="S397" s="2"/>
      <c r="V397" s="2"/>
    </row>
    <row r="398" ht="15.75" customHeight="1">
      <c r="G398" s="2"/>
      <c r="S398" s="2"/>
      <c r="V398" s="2"/>
    </row>
    <row r="399" ht="15.75" customHeight="1">
      <c r="G399" s="2"/>
      <c r="S399" s="2"/>
      <c r="V399" s="2"/>
    </row>
    <row r="400" ht="15.75" customHeight="1">
      <c r="G400" s="2"/>
      <c r="S400" s="2"/>
      <c r="V400" s="2"/>
    </row>
    <row r="401" ht="15.75" customHeight="1">
      <c r="G401" s="2"/>
      <c r="S401" s="2"/>
      <c r="V401" s="2"/>
    </row>
    <row r="402" ht="15.75" customHeight="1">
      <c r="G402" s="2"/>
      <c r="S402" s="2"/>
      <c r="V402" s="2"/>
    </row>
    <row r="403" ht="15.75" customHeight="1">
      <c r="G403" s="2"/>
      <c r="S403" s="2"/>
      <c r="V403" s="2"/>
    </row>
    <row r="404" ht="15.75" customHeight="1">
      <c r="G404" s="2"/>
      <c r="S404" s="2"/>
      <c r="V404" s="2"/>
    </row>
    <row r="405" ht="15.75" customHeight="1">
      <c r="G405" s="2"/>
      <c r="S405" s="2"/>
      <c r="V405" s="2"/>
    </row>
    <row r="406" ht="15.75" customHeight="1">
      <c r="G406" s="2"/>
      <c r="S406" s="2"/>
      <c r="V406" s="2"/>
    </row>
    <row r="407" ht="15.75" customHeight="1">
      <c r="G407" s="2"/>
      <c r="S407" s="2"/>
      <c r="V407" s="2"/>
    </row>
    <row r="408" ht="15.75" customHeight="1">
      <c r="G408" s="2"/>
      <c r="S408" s="2"/>
      <c r="V408" s="2"/>
    </row>
    <row r="409" ht="15.75" customHeight="1">
      <c r="G409" s="2"/>
      <c r="S409" s="2"/>
      <c r="V409" s="2"/>
    </row>
    <row r="410" ht="15.75" customHeight="1">
      <c r="G410" s="2"/>
      <c r="S410" s="2"/>
      <c r="V410" s="2"/>
    </row>
    <row r="411" ht="15.75" customHeight="1">
      <c r="G411" s="2"/>
      <c r="S411" s="2"/>
      <c r="V411" s="2"/>
    </row>
    <row r="412" ht="15.75" customHeight="1">
      <c r="G412" s="2"/>
      <c r="S412" s="2"/>
      <c r="V412" s="2"/>
    </row>
    <row r="413" ht="15.75" customHeight="1">
      <c r="G413" s="2"/>
      <c r="S413" s="2"/>
      <c r="V413" s="2"/>
    </row>
    <row r="414" ht="15.75" customHeight="1">
      <c r="G414" s="2"/>
      <c r="S414" s="2"/>
      <c r="V414" s="2"/>
    </row>
    <row r="415" ht="15.75" customHeight="1">
      <c r="G415" s="2"/>
      <c r="S415" s="2"/>
      <c r="V415" s="2"/>
    </row>
    <row r="416" ht="15.75" customHeight="1">
      <c r="G416" s="2"/>
      <c r="S416" s="2"/>
      <c r="V416" s="2"/>
    </row>
    <row r="417" ht="15.75" customHeight="1">
      <c r="G417" s="2"/>
      <c r="S417" s="2"/>
      <c r="V417" s="2"/>
    </row>
    <row r="418" ht="15.75" customHeight="1">
      <c r="G418" s="2"/>
      <c r="S418" s="2"/>
      <c r="V418" s="2"/>
    </row>
    <row r="419" ht="15.75" customHeight="1">
      <c r="G419" s="2"/>
      <c r="S419" s="2"/>
      <c r="V419" s="2"/>
    </row>
    <row r="420" ht="15.75" customHeight="1">
      <c r="G420" s="2"/>
      <c r="S420" s="2"/>
      <c r="V420" s="2"/>
    </row>
    <row r="421" ht="15.75" customHeight="1">
      <c r="G421" s="2"/>
      <c r="S421" s="2"/>
      <c r="V421" s="2"/>
    </row>
    <row r="422" ht="15.75" customHeight="1">
      <c r="G422" s="2"/>
      <c r="S422" s="2"/>
      <c r="V422" s="2"/>
    </row>
    <row r="423" ht="15.75" customHeight="1">
      <c r="G423" s="2"/>
      <c r="S423" s="2"/>
      <c r="V423" s="2"/>
    </row>
    <row r="424" ht="15.75" customHeight="1">
      <c r="G424" s="2"/>
      <c r="S424" s="2"/>
      <c r="V424" s="2"/>
    </row>
    <row r="425" ht="15.75" customHeight="1">
      <c r="G425" s="2"/>
      <c r="S425" s="2"/>
      <c r="V425" s="2"/>
    </row>
    <row r="426" ht="15.75" customHeight="1">
      <c r="G426" s="2"/>
      <c r="S426" s="2"/>
      <c r="V426" s="2"/>
    </row>
    <row r="427" ht="15.75" customHeight="1">
      <c r="G427" s="2"/>
      <c r="S427" s="2"/>
      <c r="V427" s="2"/>
    </row>
    <row r="428" ht="15.75" customHeight="1">
      <c r="G428" s="2"/>
      <c r="S428" s="2"/>
      <c r="V428" s="2"/>
    </row>
    <row r="429" ht="15.75" customHeight="1">
      <c r="G429" s="2"/>
      <c r="S429" s="2"/>
      <c r="V429" s="2"/>
    </row>
    <row r="430" ht="15.75" customHeight="1">
      <c r="G430" s="2"/>
      <c r="S430" s="2"/>
      <c r="V430" s="2"/>
    </row>
    <row r="431" ht="15.75" customHeight="1">
      <c r="G431" s="2"/>
      <c r="S431" s="2"/>
      <c r="V431" s="2"/>
    </row>
    <row r="432" ht="15.75" customHeight="1">
      <c r="G432" s="2"/>
      <c r="S432" s="2"/>
      <c r="V432" s="2"/>
    </row>
    <row r="433" ht="15.75" customHeight="1">
      <c r="G433" s="2"/>
      <c r="S433" s="2"/>
      <c r="V433" s="2"/>
    </row>
    <row r="434" ht="15.75" customHeight="1">
      <c r="G434" s="2"/>
      <c r="S434" s="2"/>
      <c r="V434" s="2"/>
    </row>
    <row r="435" ht="15.75" customHeight="1">
      <c r="G435" s="2"/>
      <c r="S435" s="2"/>
      <c r="V435" s="2"/>
    </row>
    <row r="436" ht="15.75" customHeight="1">
      <c r="G436" s="2"/>
      <c r="S436" s="2"/>
      <c r="V436" s="2"/>
    </row>
    <row r="437" ht="15.75" customHeight="1">
      <c r="G437" s="2"/>
      <c r="S437" s="2"/>
      <c r="V437" s="2"/>
    </row>
    <row r="438" ht="15.75" customHeight="1">
      <c r="G438" s="2"/>
      <c r="S438" s="2"/>
      <c r="V438" s="2"/>
    </row>
    <row r="439" ht="15.75" customHeight="1">
      <c r="G439" s="2"/>
      <c r="S439" s="2"/>
      <c r="V439" s="2"/>
    </row>
    <row r="440" ht="15.75" customHeight="1">
      <c r="G440" s="2"/>
      <c r="S440" s="2"/>
      <c r="V440" s="2"/>
    </row>
    <row r="441" ht="15.75" customHeight="1">
      <c r="G441" s="2"/>
      <c r="S441" s="2"/>
      <c r="V441" s="2"/>
    </row>
    <row r="442" ht="15.75" customHeight="1">
      <c r="G442" s="2"/>
      <c r="S442" s="2"/>
      <c r="V442" s="2"/>
    </row>
    <row r="443" ht="15.75" customHeight="1">
      <c r="G443" s="2"/>
      <c r="S443" s="2"/>
      <c r="V443" s="2"/>
    </row>
    <row r="444" ht="15.75" customHeight="1">
      <c r="G444" s="2"/>
      <c r="S444" s="2"/>
      <c r="V444" s="2"/>
    </row>
    <row r="445" ht="15.75" customHeight="1">
      <c r="G445" s="2"/>
      <c r="S445" s="2"/>
      <c r="V445" s="2"/>
    </row>
    <row r="446" ht="15.75" customHeight="1">
      <c r="G446" s="2"/>
      <c r="S446" s="2"/>
      <c r="V446" s="2"/>
    </row>
    <row r="447" ht="15.75" customHeight="1">
      <c r="G447" s="2"/>
      <c r="S447" s="2"/>
      <c r="V447" s="2"/>
    </row>
    <row r="448" ht="15.75" customHeight="1">
      <c r="G448" s="2"/>
      <c r="S448" s="2"/>
      <c r="V448" s="2"/>
    </row>
    <row r="449" ht="15.75" customHeight="1">
      <c r="G449" s="2"/>
      <c r="S449" s="2"/>
      <c r="V449" s="2"/>
    </row>
    <row r="450" ht="15.75" customHeight="1">
      <c r="G450" s="2"/>
      <c r="S450" s="2"/>
      <c r="V450" s="2"/>
    </row>
    <row r="451" ht="15.75" customHeight="1">
      <c r="G451" s="2"/>
      <c r="S451" s="2"/>
      <c r="V451" s="2"/>
    </row>
    <row r="452" ht="15.75" customHeight="1">
      <c r="G452" s="2"/>
      <c r="S452" s="2"/>
      <c r="V452" s="2"/>
    </row>
    <row r="453" ht="15.75" customHeight="1">
      <c r="G453" s="2"/>
      <c r="S453" s="2"/>
      <c r="V453" s="2"/>
    </row>
    <row r="454" ht="15.75" customHeight="1">
      <c r="G454" s="2"/>
      <c r="S454" s="2"/>
      <c r="V454" s="2"/>
    </row>
    <row r="455" ht="15.75" customHeight="1">
      <c r="G455" s="2"/>
      <c r="S455" s="2"/>
      <c r="V455" s="2"/>
    </row>
    <row r="456" ht="15.75" customHeight="1">
      <c r="G456" s="2"/>
      <c r="S456" s="2"/>
      <c r="V456" s="2"/>
    </row>
    <row r="457" ht="15.75" customHeight="1">
      <c r="G457" s="2"/>
      <c r="S457" s="2"/>
      <c r="V457" s="2"/>
    </row>
    <row r="458" ht="15.75" customHeight="1">
      <c r="G458" s="2"/>
      <c r="S458" s="2"/>
      <c r="V458" s="2"/>
    </row>
    <row r="459" ht="15.75" customHeight="1">
      <c r="G459" s="2"/>
      <c r="S459" s="2"/>
      <c r="V459" s="2"/>
    </row>
    <row r="460" ht="15.75" customHeight="1">
      <c r="G460" s="2"/>
      <c r="S460" s="2"/>
      <c r="V460" s="2"/>
    </row>
    <row r="461" ht="15.75" customHeight="1">
      <c r="G461" s="2"/>
      <c r="S461" s="2"/>
      <c r="V461" s="2"/>
    </row>
    <row r="462" ht="15.75" customHeight="1">
      <c r="G462" s="2"/>
      <c r="S462" s="2"/>
      <c r="V462" s="2"/>
    </row>
    <row r="463" ht="15.75" customHeight="1">
      <c r="G463" s="2"/>
      <c r="S463" s="2"/>
      <c r="V463" s="2"/>
    </row>
    <row r="464" ht="15.75" customHeight="1">
      <c r="G464" s="2"/>
      <c r="S464" s="2"/>
      <c r="V464" s="2"/>
    </row>
    <row r="465" ht="15.75" customHeight="1">
      <c r="G465" s="2"/>
      <c r="S465" s="2"/>
      <c r="V465" s="2"/>
    </row>
    <row r="466" ht="15.75" customHeight="1">
      <c r="G466" s="2"/>
      <c r="S466" s="2"/>
      <c r="V466" s="2"/>
    </row>
    <row r="467" ht="15.75" customHeight="1">
      <c r="G467" s="2"/>
      <c r="S467" s="2"/>
      <c r="V467" s="2"/>
    </row>
    <row r="468" ht="15.75" customHeight="1">
      <c r="G468" s="2"/>
      <c r="S468" s="2"/>
      <c r="V468" s="2"/>
    </row>
    <row r="469" ht="15.75" customHeight="1">
      <c r="G469" s="2"/>
      <c r="S469" s="2"/>
      <c r="V469" s="2"/>
    </row>
    <row r="470" ht="15.75" customHeight="1">
      <c r="G470" s="2"/>
      <c r="S470" s="2"/>
      <c r="V470" s="2"/>
    </row>
    <row r="471" ht="15.75" customHeight="1">
      <c r="G471" s="2"/>
      <c r="S471" s="2"/>
      <c r="V471" s="2"/>
    </row>
    <row r="472" ht="15.75" customHeight="1">
      <c r="G472" s="2"/>
      <c r="S472" s="2"/>
      <c r="V472" s="2"/>
    </row>
    <row r="473" ht="15.75" customHeight="1">
      <c r="G473" s="2"/>
      <c r="S473" s="2"/>
      <c r="V473" s="2"/>
    </row>
    <row r="474" ht="15.75" customHeight="1">
      <c r="G474" s="2"/>
      <c r="S474" s="2"/>
      <c r="V474" s="2"/>
    </row>
    <row r="475" ht="15.75" customHeight="1">
      <c r="G475" s="2"/>
      <c r="S475" s="2"/>
      <c r="V475" s="2"/>
    </row>
    <row r="476" ht="15.75" customHeight="1">
      <c r="G476" s="2"/>
      <c r="S476" s="2"/>
      <c r="V476" s="2"/>
    </row>
    <row r="477" ht="15.75" customHeight="1">
      <c r="G477" s="2"/>
      <c r="S477" s="2"/>
      <c r="V477" s="2"/>
    </row>
    <row r="478" ht="15.75" customHeight="1">
      <c r="G478" s="2"/>
      <c r="S478" s="2"/>
      <c r="V478" s="2"/>
    </row>
    <row r="479" ht="15.75" customHeight="1">
      <c r="G479" s="2"/>
      <c r="S479" s="2"/>
      <c r="V479" s="2"/>
    </row>
    <row r="480" ht="15.75" customHeight="1">
      <c r="G480" s="2"/>
      <c r="S480" s="2"/>
      <c r="V480" s="2"/>
    </row>
    <row r="481" ht="15.75" customHeight="1">
      <c r="G481" s="2"/>
      <c r="S481" s="2"/>
      <c r="V481" s="2"/>
    </row>
    <row r="482" ht="15.75" customHeight="1">
      <c r="G482" s="2"/>
      <c r="S482" s="2"/>
      <c r="V482" s="2"/>
    </row>
    <row r="483" ht="15.75" customHeight="1">
      <c r="G483" s="2"/>
      <c r="S483" s="2"/>
      <c r="V483" s="2"/>
    </row>
    <row r="484" ht="15.75" customHeight="1">
      <c r="G484" s="2"/>
      <c r="S484" s="2"/>
      <c r="V484" s="2"/>
    </row>
    <row r="485" ht="15.75" customHeight="1">
      <c r="G485" s="2"/>
      <c r="S485" s="2"/>
      <c r="V485" s="2"/>
    </row>
    <row r="486" ht="15.75" customHeight="1">
      <c r="G486" s="2"/>
      <c r="S486" s="2"/>
      <c r="V486" s="2"/>
    </row>
    <row r="487" ht="15.75" customHeight="1">
      <c r="G487" s="2"/>
      <c r="S487" s="2"/>
      <c r="V487" s="2"/>
    </row>
    <row r="488" ht="15.75" customHeight="1">
      <c r="G488" s="2"/>
      <c r="S488" s="2"/>
      <c r="V488" s="2"/>
    </row>
    <row r="489" ht="15.75" customHeight="1">
      <c r="G489" s="2"/>
      <c r="S489" s="2"/>
      <c r="V489" s="2"/>
    </row>
    <row r="490" ht="15.75" customHeight="1">
      <c r="G490" s="2"/>
      <c r="S490" s="2"/>
      <c r="V490" s="2"/>
    </row>
    <row r="491" ht="15.75" customHeight="1">
      <c r="G491" s="2"/>
      <c r="S491" s="2"/>
      <c r="V491" s="2"/>
    </row>
    <row r="492" ht="15.75" customHeight="1">
      <c r="G492" s="2"/>
      <c r="S492" s="2"/>
      <c r="V492" s="2"/>
    </row>
    <row r="493" ht="15.75" customHeight="1">
      <c r="G493" s="2"/>
      <c r="S493" s="2"/>
      <c r="V493" s="2"/>
    </row>
    <row r="494" ht="15.75" customHeight="1">
      <c r="G494" s="2"/>
      <c r="S494" s="2"/>
      <c r="V494" s="2"/>
    </row>
    <row r="495" ht="15.75" customHeight="1">
      <c r="G495" s="2"/>
      <c r="S495" s="2"/>
      <c r="V495" s="2"/>
    </row>
    <row r="496" ht="15.75" customHeight="1">
      <c r="G496" s="2"/>
      <c r="S496" s="2"/>
      <c r="V496" s="2"/>
    </row>
    <row r="497" ht="15.75" customHeight="1">
      <c r="G497" s="2"/>
      <c r="S497" s="2"/>
      <c r="V497" s="2"/>
    </row>
    <row r="498" ht="15.75" customHeight="1">
      <c r="G498" s="2"/>
      <c r="S498" s="2"/>
      <c r="V498" s="2"/>
    </row>
    <row r="499" ht="15.75" customHeight="1">
      <c r="G499" s="2"/>
      <c r="S499" s="2"/>
      <c r="V499" s="2"/>
    </row>
    <row r="500" ht="15.75" customHeight="1">
      <c r="G500" s="2"/>
      <c r="S500" s="2"/>
      <c r="V500" s="2"/>
    </row>
    <row r="501" ht="15.75" customHeight="1">
      <c r="G501" s="2"/>
      <c r="S501" s="2"/>
      <c r="V501" s="2"/>
    </row>
    <row r="502" ht="15.75" customHeight="1">
      <c r="G502" s="2"/>
      <c r="S502" s="2"/>
      <c r="V502" s="2"/>
    </row>
    <row r="503" ht="15.75" customHeight="1">
      <c r="G503" s="2"/>
      <c r="S503" s="2"/>
      <c r="V503" s="2"/>
    </row>
    <row r="504" ht="15.75" customHeight="1">
      <c r="G504" s="2"/>
      <c r="S504" s="2"/>
      <c r="V504" s="2"/>
    </row>
    <row r="505" ht="15.75" customHeight="1">
      <c r="G505" s="2"/>
      <c r="S505" s="2"/>
      <c r="V505" s="2"/>
    </row>
    <row r="506" ht="15.75" customHeight="1">
      <c r="G506" s="2"/>
      <c r="S506" s="2"/>
      <c r="V506" s="2"/>
    </row>
    <row r="507" ht="15.75" customHeight="1">
      <c r="G507" s="2"/>
      <c r="S507" s="2"/>
      <c r="V507" s="2"/>
    </row>
    <row r="508" ht="15.75" customHeight="1">
      <c r="G508" s="2"/>
      <c r="S508" s="2"/>
      <c r="V508" s="2"/>
    </row>
    <row r="509" ht="15.75" customHeight="1">
      <c r="G509" s="2"/>
      <c r="S509" s="2"/>
      <c r="V509" s="2"/>
    </row>
    <row r="510" ht="15.75" customHeight="1">
      <c r="G510" s="2"/>
      <c r="S510" s="2"/>
      <c r="V510" s="2"/>
    </row>
    <row r="511" ht="15.75" customHeight="1">
      <c r="G511" s="2"/>
      <c r="S511" s="2"/>
      <c r="V511" s="2"/>
    </row>
    <row r="512" ht="15.75" customHeight="1">
      <c r="G512" s="2"/>
      <c r="S512" s="2"/>
      <c r="V512" s="2"/>
    </row>
    <row r="513" ht="15.75" customHeight="1">
      <c r="G513" s="2"/>
      <c r="S513" s="2"/>
      <c r="V513" s="2"/>
    </row>
    <row r="514" ht="15.75" customHeight="1">
      <c r="G514" s="2"/>
      <c r="S514" s="2"/>
      <c r="V514" s="2"/>
    </row>
    <row r="515" ht="15.75" customHeight="1">
      <c r="G515" s="2"/>
      <c r="S515" s="2"/>
      <c r="V515" s="2"/>
    </row>
    <row r="516" ht="15.75" customHeight="1">
      <c r="G516" s="2"/>
      <c r="S516" s="2"/>
      <c r="V516" s="2"/>
    </row>
    <row r="517" ht="15.75" customHeight="1">
      <c r="G517" s="2"/>
      <c r="S517" s="2"/>
      <c r="V517" s="2"/>
    </row>
    <row r="518" ht="15.75" customHeight="1">
      <c r="G518" s="2"/>
      <c r="S518" s="2"/>
      <c r="V518" s="2"/>
    </row>
    <row r="519" ht="15.75" customHeight="1">
      <c r="G519" s="2"/>
      <c r="S519" s="2"/>
      <c r="V519" s="2"/>
    </row>
    <row r="520" ht="15.75" customHeight="1">
      <c r="G520" s="2"/>
      <c r="S520" s="2"/>
      <c r="V520" s="2"/>
    </row>
    <row r="521" ht="15.75" customHeight="1">
      <c r="G521" s="2"/>
      <c r="S521" s="2"/>
      <c r="V521" s="2"/>
    </row>
    <row r="522" ht="15.75" customHeight="1">
      <c r="G522" s="2"/>
      <c r="S522" s="2"/>
      <c r="V522" s="2"/>
    </row>
    <row r="523" ht="15.75" customHeight="1">
      <c r="G523" s="2"/>
      <c r="S523" s="2"/>
      <c r="V523" s="2"/>
    </row>
    <row r="524" ht="15.75" customHeight="1">
      <c r="G524" s="2"/>
      <c r="S524" s="2"/>
      <c r="V524" s="2"/>
    </row>
    <row r="525" ht="15.75" customHeight="1">
      <c r="G525" s="2"/>
      <c r="S525" s="2"/>
      <c r="V525" s="2"/>
    </row>
    <row r="526" ht="15.75" customHeight="1">
      <c r="G526" s="2"/>
      <c r="S526" s="2"/>
      <c r="V526" s="2"/>
    </row>
    <row r="527" ht="15.75" customHeight="1">
      <c r="G527" s="2"/>
      <c r="S527" s="2"/>
      <c r="V527" s="2"/>
    </row>
    <row r="528" ht="15.75" customHeight="1">
      <c r="G528" s="2"/>
      <c r="S528" s="2"/>
      <c r="V528" s="2"/>
    </row>
    <row r="529" ht="15.75" customHeight="1">
      <c r="G529" s="2"/>
      <c r="S529" s="2"/>
      <c r="V529" s="2"/>
    </row>
    <row r="530" ht="15.75" customHeight="1">
      <c r="G530" s="2"/>
      <c r="S530" s="2"/>
      <c r="V530" s="2"/>
    </row>
    <row r="531" ht="15.75" customHeight="1">
      <c r="G531" s="2"/>
      <c r="S531" s="2"/>
      <c r="V531" s="2"/>
    </row>
    <row r="532" ht="15.75" customHeight="1">
      <c r="G532" s="2"/>
      <c r="S532" s="2"/>
      <c r="V532" s="2"/>
    </row>
    <row r="533" ht="15.75" customHeight="1">
      <c r="G533" s="2"/>
      <c r="S533" s="2"/>
      <c r="V533" s="2"/>
    </row>
    <row r="534" ht="15.75" customHeight="1">
      <c r="G534" s="2"/>
      <c r="S534" s="2"/>
      <c r="V534" s="2"/>
    </row>
    <row r="535" ht="15.75" customHeight="1">
      <c r="G535" s="2"/>
      <c r="S535" s="2"/>
      <c r="V535" s="2"/>
    </row>
    <row r="536" ht="15.75" customHeight="1">
      <c r="G536" s="2"/>
      <c r="S536" s="2"/>
      <c r="V536" s="2"/>
    </row>
    <row r="537" ht="15.75" customHeight="1">
      <c r="G537" s="2"/>
      <c r="S537" s="2"/>
      <c r="V537" s="2"/>
    </row>
    <row r="538" ht="15.75" customHeight="1">
      <c r="G538" s="2"/>
      <c r="S538" s="2"/>
      <c r="V538" s="2"/>
    </row>
    <row r="539" ht="15.75" customHeight="1">
      <c r="G539" s="2"/>
      <c r="S539" s="2"/>
      <c r="V539" s="2"/>
    </row>
    <row r="540" ht="15.75" customHeight="1">
      <c r="G540" s="2"/>
      <c r="S540" s="2"/>
      <c r="V540" s="2"/>
    </row>
    <row r="541" ht="15.75" customHeight="1">
      <c r="G541" s="2"/>
      <c r="S541" s="2"/>
      <c r="V541" s="2"/>
    </row>
    <row r="542" ht="15.75" customHeight="1">
      <c r="G542" s="2"/>
      <c r="S542" s="2"/>
      <c r="V542" s="2"/>
    </row>
    <row r="543" ht="15.75" customHeight="1">
      <c r="G543" s="2"/>
      <c r="S543" s="2"/>
      <c r="V543" s="2"/>
    </row>
    <row r="544" ht="15.75" customHeight="1">
      <c r="G544" s="2"/>
      <c r="S544" s="2"/>
      <c r="V544" s="2"/>
    </row>
    <row r="545" ht="15.75" customHeight="1">
      <c r="G545" s="2"/>
      <c r="S545" s="2"/>
      <c r="V545" s="2"/>
    </row>
    <row r="546" ht="15.75" customHeight="1">
      <c r="G546" s="2"/>
      <c r="S546" s="2"/>
      <c r="V546" s="2"/>
    </row>
    <row r="547" ht="15.75" customHeight="1">
      <c r="G547" s="2"/>
      <c r="S547" s="2"/>
      <c r="V547" s="2"/>
    </row>
    <row r="548" ht="15.75" customHeight="1">
      <c r="G548" s="2"/>
      <c r="S548" s="2"/>
      <c r="V548" s="2"/>
    </row>
    <row r="549" ht="15.75" customHeight="1">
      <c r="G549" s="2"/>
      <c r="S549" s="2"/>
      <c r="V549" s="2"/>
    </row>
    <row r="550" ht="15.75" customHeight="1">
      <c r="G550" s="2"/>
      <c r="S550" s="2"/>
      <c r="V550" s="2"/>
    </row>
    <row r="551" ht="15.75" customHeight="1">
      <c r="G551" s="2"/>
      <c r="S551" s="2"/>
      <c r="V551" s="2"/>
    </row>
    <row r="552" ht="15.75" customHeight="1">
      <c r="G552" s="2"/>
      <c r="S552" s="2"/>
      <c r="V552" s="2"/>
    </row>
    <row r="553" ht="15.75" customHeight="1">
      <c r="G553" s="2"/>
      <c r="S553" s="2"/>
      <c r="V553" s="2"/>
    </row>
    <row r="554" ht="15.75" customHeight="1">
      <c r="G554" s="2"/>
      <c r="S554" s="2"/>
      <c r="V554" s="2"/>
    </row>
    <row r="555" ht="15.75" customHeight="1">
      <c r="G555" s="2"/>
      <c r="S555" s="2"/>
      <c r="V555" s="2"/>
    </row>
    <row r="556" ht="15.75" customHeight="1">
      <c r="G556" s="2"/>
      <c r="S556" s="2"/>
      <c r="V556" s="2"/>
    </row>
    <row r="557" ht="15.75" customHeight="1">
      <c r="G557" s="2"/>
      <c r="S557" s="2"/>
      <c r="V557" s="2"/>
    </row>
    <row r="558" ht="15.75" customHeight="1">
      <c r="G558" s="2"/>
      <c r="S558" s="2"/>
      <c r="V558" s="2"/>
    </row>
    <row r="559" ht="15.75" customHeight="1">
      <c r="G559" s="2"/>
      <c r="S559" s="2"/>
      <c r="V559" s="2"/>
    </row>
    <row r="560" ht="15.75" customHeight="1">
      <c r="G560" s="2"/>
      <c r="S560" s="2"/>
      <c r="V560" s="2"/>
    </row>
    <row r="561" ht="15.75" customHeight="1">
      <c r="G561" s="2"/>
      <c r="S561" s="2"/>
      <c r="V561" s="2"/>
    </row>
    <row r="562" ht="15.75" customHeight="1">
      <c r="G562" s="2"/>
      <c r="S562" s="2"/>
      <c r="V562" s="2"/>
    </row>
    <row r="563" ht="15.75" customHeight="1">
      <c r="G563" s="2"/>
      <c r="S563" s="2"/>
      <c r="V563" s="2"/>
    </row>
    <row r="564" ht="15.75" customHeight="1">
      <c r="G564" s="2"/>
      <c r="S564" s="2"/>
      <c r="V564" s="2"/>
    </row>
    <row r="565" ht="15.75" customHeight="1">
      <c r="G565" s="2"/>
      <c r="S565" s="2"/>
      <c r="V565" s="2"/>
    </row>
    <row r="566" ht="15.75" customHeight="1">
      <c r="G566" s="2"/>
      <c r="S566" s="2"/>
      <c r="V566" s="2"/>
    </row>
    <row r="567" ht="15.75" customHeight="1">
      <c r="G567" s="2"/>
      <c r="S567" s="2"/>
      <c r="V567" s="2"/>
    </row>
    <row r="568" ht="15.75" customHeight="1">
      <c r="G568" s="2"/>
      <c r="S568" s="2"/>
      <c r="V568" s="2"/>
    </row>
    <row r="569" ht="15.75" customHeight="1">
      <c r="G569" s="2"/>
      <c r="S569" s="2"/>
      <c r="V569" s="2"/>
    </row>
    <row r="570" ht="15.75" customHeight="1">
      <c r="G570" s="2"/>
      <c r="S570" s="2"/>
      <c r="V570" s="2"/>
    </row>
    <row r="571" ht="15.75" customHeight="1">
      <c r="G571" s="2"/>
      <c r="S571" s="2"/>
      <c r="V571" s="2"/>
    </row>
    <row r="572" ht="15.75" customHeight="1">
      <c r="G572" s="2"/>
      <c r="S572" s="2"/>
      <c r="V572" s="2"/>
    </row>
    <row r="573" ht="15.75" customHeight="1">
      <c r="G573" s="2"/>
      <c r="S573" s="2"/>
      <c r="V573" s="2"/>
    </row>
    <row r="574" ht="15.75" customHeight="1">
      <c r="G574" s="2"/>
      <c r="S574" s="2"/>
      <c r="V574" s="2"/>
    </row>
    <row r="575" ht="15.75" customHeight="1">
      <c r="G575" s="2"/>
      <c r="S575" s="2"/>
      <c r="V575" s="2"/>
    </row>
    <row r="576" ht="15.75" customHeight="1">
      <c r="G576" s="2"/>
      <c r="S576" s="2"/>
      <c r="V576" s="2"/>
    </row>
    <row r="577" ht="15.75" customHeight="1">
      <c r="G577" s="2"/>
      <c r="S577" s="2"/>
      <c r="V577" s="2"/>
    </row>
    <row r="578" ht="15.75" customHeight="1">
      <c r="G578" s="2"/>
      <c r="S578" s="2"/>
      <c r="V578" s="2"/>
    </row>
    <row r="579" ht="15.75" customHeight="1">
      <c r="G579" s="2"/>
      <c r="S579" s="2"/>
      <c r="V579" s="2"/>
    </row>
    <row r="580" ht="15.75" customHeight="1">
      <c r="G580" s="2"/>
      <c r="S580" s="2"/>
      <c r="V580" s="2"/>
    </row>
    <row r="581" ht="15.75" customHeight="1">
      <c r="G581" s="2"/>
      <c r="S581" s="2"/>
      <c r="V581" s="2"/>
    </row>
    <row r="582" ht="15.75" customHeight="1">
      <c r="G582" s="2"/>
      <c r="S582" s="2"/>
      <c r="V582" s="2"/>
    </row>
    <row r="583" ht="15.75" customHeight="1">
      <c r="G583" s="2"/>
      <c r="S583" s="2"/>
      <c r="V583" s="2"/>
    </row>
    <row r="584" ht="15.75" customHeight="1">
      <c r="G584" s="2"/>
      <c r="S584" s="2"/>
      <c r="V584" s="2"/>
    </row>
    <row r="585" ht="15.75" customHeight="1">
      <c r="G585" s="2"/>
      <c r="S585" s="2"/>
      <c r="V585" s="2"/>
    </row>
    <row r="586" ht="15.75" customHeight="1">
      <c r="G586" s="2"/>
      <c r="S586" s="2"/>
      <c r="V586" s="2"/>
    </row>
    <row r="587" ht="15.75" customHeight="1">
      <c r="G587" s="2"/>
      <c r="S587" s="2"/>
      <c r="V587" s="2"/>
    </row>
    <row r="588" ht="15.75" customHeight="1">
      <c r="G588" s="2"/>
      <c r="S588" s="2"/>
      <c r="V588" s="2"/>
    </row>
    <row r="589" ht="15.75" customHeight="1">
      <c r="G589" s="2"/>
      <c r="S589" s="2"/>
      <c r="V589" s="2"/>
    </row>
    <row r="590" ht="15.75" customHeight="1">
      <c r="G590" s="2"/>
      <c r="S590" s="2"/>
      <c r="V590" s="2"/>
    </row>
    <row r="591" ht="15.75" customHeight="1">
      <c r="G591" s="2"/>
      <c r="S591" s="2"/>
      <c r="V591" s="2"/>
    </row>
    <row r="592" ht="15.75" customHeight="1">
      <c r="G592" s="2"/>
      <c r="S592" s="2"/>
      <c r="V592" s="2"/>
    </row>
    <row r="593" ht="15.75" customHeight="1">
      <c r="G593" s="2"/>
      <c r="S593" s="2"/>
      <c r="V593" s="2"/>
    </row>
    <row r="594" ht="15.75" customHeight="1">
      <c r="G594" s="2"/>
      <c r="S594" s="2"/>
      <c r="V594" s="2"/>
    </row>
    <row r="595" ht="15.75" customHeight="1">
      <c r="G595" s="2"/>
      <c r="S595" s="2"/>
      <c r="V595" s="2"/>
    </row>
    <row r="596" ht="15.75" customHeight="1">
      <c r="G596" s="2"/>
      <c r="S596" s="2"/>
      <c r="V596" s="2"/>
    </row>
    <row r="597" ht="15.75" customHeight="1">
      <c r="G597" s="2"/>
      <c r="S597" s="2"/>
      <c r="V597" s="2"/>
    </row>
    <row r="598" ht="15.75" customHeight="1">
      <c r="G598" s="2"/>
      <c r="S598" s="2"/>
      <c r="V598" s="2"/>
    </row>
    <row r="599" ht="15.75" customHeight="1">
      <c r="G599" s="2"/>
      <c r="S599" s="2"/>
      <c r="V599" s="2"/>
    </row>
    <row r="600" ht="15.75" customHeight="1">
      <c r="G600" s="2"/>
      <c r="S600" s="2"/>
      <c r="V600" s="2"/>
    </row>
    <row r="601" ht="15.75" customHeight="1">
      <c r="G601" s="2"/>
      <c r="S601" s="2"/>
      <c r="V601" s="2"/>
    </row>
    <row r="602" ht="15.75" customHeight="1">
      <c r="G602" s="2"/>
      <c r="S602" s="2"/>
      <c r="V602" s="2"/>
    </row>
    <row r="603" ht="15.75" customHeight="1">
      <c r="G603" s="2"/>
      <c r="S603" s="2"/>
      <c r="V603" s="2"/>
    </row>
    <row r="604" ht="15.75" customHeight="1">
      <c r="G604" s="2"/>
      <c r="S604" s="2"/>
      <c r="V604" s="2"/>
    </row>
    <row r="605" ht="15.75" customHeight="1">
      <c r="G605" s="2"/>
      <c r="S605" s="2"/>
      <c r="V605" s="2"/>
    </row>
    <row r="606" ht="15.75" customHeight="1">
      <c r="G606" s="2"/>
      <c r="S606" s="2"/>
      <c r="V606" s="2"/>
    </row>
    <row r="607" ht="15.75" customHeight="1">
      <c r="G607" s="2"/>
      <c r="S607" s="2"/>
      <c r="V607" s="2"/>
    </row>
    <row r="608" ht="15.75" customHeight="1">
      <c r="G608" s="2"/>
      <c r="S608" s="2"/>
      <c r="V608" s="2"/>
    </row>
    <row r="609" ht="15.75" customHeight="1">
      <c r="G609" s="2"/>
      <c r="S609" s="2"/>
      <c r="V609" s="2"/>
    </row>
    <row r="610" ht="15.75" customHeight="1">
      <c r="G610" s="2"/>
      <c r="S610" s="2"/>
      <c r="V610" s="2"/>
    </row>
    <row r="611" ht="15.75" customHeight="1">
      <c r="G611" s="2"/>
      <c r="S611" s="2"/>
      <c r="V611" s="2"/>
    </row>
    <row r="612" ht="15.75" customHeight="1">
      <c r="G612" s="2"/>
      <c r="S612" s="2"/>
      <c r="V612" s="2"/>
    </row>
    <row r="613" ht="15.75" customHeight="1">
      <c r="G613" s="2"/>
      <c r="S613" s="2"/>
      <c r="V613" s="2"/>
    </row>
    <row r="614" ht="15.75" customHeight="1">
      <c r="G614" s="2"/>
      <c r="S614" s="2"/>
      <c r="V614" s="2"/>
    </row>
    <row r="615" ht="15.75" customHeight="1">
      <c r="G615" s="2"/>
      <c r="S615" s="2"/>
      <c r="V615" s="2"/>
    </row>
    <row r="616" ht="15.75" customHeight="1">
      <c r="G616" s="2"/>
      <c r="S616" s="2"/>
      <c r="V616" s="2"/>
    </row>
    <row r="617" ht="15.75" customHeight="1">
      <c r="G617" s="2"/>
      <c r="S617" s="2"/>
      <c r="V617" s="2"/>
    </row>
    <row r="618" ht="15.75" customHeight="1">
      <c r="G618" s="2"/>
      <c r="S618" s="2"/>
      <c r="V618" s="2"/>
    </row>
    <row r="619" ht="15.75" customHeight="1">
      <c r="G619" s="2"/>
      <c r="S619" s="2"/>
      <c r="V619" s="2"/>
    </row>
    <row r="620" ht="15.75" customHeight="1">
      <c r="G620" s="2"/>
      <c r="S620" s="2"/>
      <c r="V620" s="2"/>
    </row>
    <row r="621" ht="15.75" customHeight="1">
      <c r="G621" s="2"/>
      <c r="S621" s="2"/>
      <c r="V621" s="2"/>
    </row>
    <row r="622" ht="15.75" customHeight="1">
      <c r="G622" s="2"/>
      <c r="S622" s="2"/>
      <c r="V622" s="2"/>
    </row>
    <row r="623" ht="15.75" customHeight="1">
      <c r="G623" s="2"/>
      <c r="S623" s="2"/>
      <c r="V623" s="2"/>
    </row>
    <row r="624" ht="15.75" customHeight="1">
      <c r="G624" s="2"/>
      <c r="S624" s="2"/>
      <c r="V624" s="2"/>
    </row>
    <row r="625" ht="15.75" customHeight="1">
      <c r="G625" s="2"/>
      <c r="S625" s="2"/>
      <c r="V625" s="2"/>
    </row>
    <row r="626" ht="15.75" customHeight="1">
      <c r="G626" s="2"/>
      <c r="S626" s="2"/>
      <c r="V626" s="2"/>
    </row>
    <row r="627" ht="15.75" customHeight="1">
      <c r="G627" s="2"/>
      <c r="S627" s="2"/>
      <c r="V627" s="2"/>
    </row>
    <row r="628" ht="15.75" customHeight="1">
      <c r="G628" s="2"/>
      <c r="S628" s="2"/>
      <c r="V628" s="2"/>
    </row>
    <row r="629" ht="15.75" customHeight="1">
      <c r="G629" s="2"/>
      <c r="S629" s="2"/>
      <c r="V629" s="2"/>
    </row>
    <row r="630" ht="15.75" customHeight="1">
      <c r="G630" s="2"/>
      <c r="S630" s="2"/>
      <c r="V630" s="2"/>
    </row>
    <row r="631" ht="15.75" customHeight="1">
      <c r="G631" s="2"/>
      <c r="S631" s="2"/>
      <c r="V631" s="2"/>
    </row>
    <row r="632" ht="15.75" customHeight="1">
      <c r="G632" s="2"/>
      <c r="S632" s="2"/>
      <c r="V632" s="2"/>
    </row>
    <row r="633" ht="15.75" customHeight="1">
      <c r="G633" s="2"/>
      <c r="S633" s="2"/>
      <c r="V633" s="2"/>
    </row>
    <row r="634" ht="15.75" customHeight="1">
      <c r="G634" s="2"/>
      <c r="S634" s="2"/>
      <c r="V634" s="2"/>
    </row>
    <row r="635" ht="15.75" customHeight="1">
      <c r="G635" s="2"/>
      <c r="S635" s="2"/>
      <c r="V635" s="2"/>
    </row>
    <row r="636" ht="15.75" customHeight="1">
      <c r="G636" s="2"/>
      <c r="S636" s="2"/>
      <c r="V636" s="2"/>
    </row>
    <row r="637" ht="15.75" customHeight="1">
      <c r="G637" s="2"/>
      <c r="S637" s="2"/>
      <c r="V637" s="2"/>
    </row>
    <row r="638" ht="15.75" customHeight="1">
      <c r="G638" s="2"/>
      <c r="S638" s="2"/>
      <c r="V638" s="2"/>
    </row>
    <row r="639" ht="15.75" customHeight="1">
      <c r="G639" s="2"/>
      <c r="S639" s="2"/>
      <c r="V639" s="2"/>
    </row>
    <row r="640" ht="15.75" customHeight="1">
      <c r="G640" s="2"/>
      <c r="S640" s="2"/>
      <c r="V640" s="2"/>
    </row>
    <row r="641" ht="15.75" customHeight="1">
      <c r="G641" s="2"/>
      <c r="S641" s="2"/>
      <c r="V641" s="2"/>
    </row>
    <row r="642" ht="15.75" customHeight="1">
      <c r="G642" s="2"/>
      <c r="S642" s="2"/>
      <c r="V642" s="2"/>
    </row>
    <row r="643" ht="15.75" customHeight="1">
      <c r="G643" s="2"/>
      <c r="S643" s="2"/>
      <c r="V643" s="2"/>
    </row>
    <row r="644" ht="15.75" customHeight="1">
      <c r="G644" s="2"/>
      <c r="S644" s="2"/>
      <c r="V644" s="2"/>
    </row>
    <row r="645" ht="15.75" customHeight="1">
      <c r="G645" s="2"/>
      <c r="S645" s="2"/>
      <c r="V645" s="2"/>
    </row>
    <row r="646" ht="15.75" customHeight="1">
      <c r="G646" s="2"/>
      <c r="S646" s="2"/>
      <c r="V646" s="2"/>
    </row>
    <row r="647" ht="15.75" customHeight="1">
      <c r="G647" s="2"/>
      <c r="S647" s="2"/>
      <c r="V647" s="2"/>
    </row>
    <row r="648" ht="15.75" customHeight="1">
      <c r="G648" s="2"/>
      <c r="S648" s="2"/>
      <c r="V648" s="2"/>
    </row>
    <row r="649" ht="15.75" customHeight="1">
      <c r="G649" s="2"/>
      <c r="S649" s="2"/>
      <c r="V649" s="2"/>
    </row>
    <row r="650" ht="15.75" customHeight="1">
      <c r="G650" s="2"/>
      <c r="S650" s="2"/>
      <c r="V650" s="2"/>
    </row>
    <row r="651" ht="15.75" customHeight="1">
      <c r="G651" s="2"/>
      <c r="S651" s="2"/>
      <c r="V651" s="2"/>
    </row>
    <row r="652" ht="15.75" customHeight="1">
      <c r="G652" s="2"/>
      <c r="S652" s="2"/>
      <c r="V652" s="2"/>
    </row>
    <row r="653" ht="15.75" customHeight="1">
      <c r="G653" s="2"/>
      <c r="S653" s="2"/>
      <c r="V653" s="2"/>
    </row>
    <row r="654" ht="15.75" customHeight="1">
      <c r="G654" s="2"/>
      <c r="S654" s="2"/>
      <c r="V654" s="2"/>
    </row>
    <row r="655" ht="15.75" customHeight="1">
      <c r="G655" s="2"/>
      <c r="S655" s="2"/>
      <c r="V655" s="2"/>
    </row>
    <row r="656" ht="15.75" customHeight="1">
      <c r="G656" s="2"/>
      <c r="S656" s="2"/>
      <c r="V656" s="2"/>
    </row>
    <row r="657" ht="15.75" customHeight="1">
      <c r="G657" s="2"/>
      <c r="S657" s="2"/>
      <c r="V657" s="2"/>
    </row>
    <row r="658" ht="15.75" customHeight="1">
      <c r="G658" s="2"/>
      <c r="S658" s="2"/>
      <c r="V658" s="2"/>
    </row>
    <row r="659" ht="15.75" customHeight="1">
      <c r="G659" s="2"/>
      <c r="S659" s="2"/>
      <c r="V659" s="2"/>
    </row>
    <row r="660" ht="15.75" customHeight="1">
      <c r="G660" s="2"/>
      <c r="S660" s="2"/>
      <c r="V660" s="2"/>
    </row>
    <row r="661" ht="15.75" customHeight="1">
      <c r="G661" s="2"/>
      <c r="S661" s="2"/>
      <c r="V661" s="2"/>
    </row>
    <row r="662" ht="15.75" customHeight="1">
      <c r="G662" s="2"/>
      <c r="S662" s="2"/>
      <c r="V662" s="2"/>
    </row>
    <row r="663" ht="15.75" customHeight="1">
      <c r="G663" s="2"/>
      <c r="S663" s="2"/>
      <c r="V663" s="2"/>
    </row>
    <row r="664" ht="15.75" customHeight="1">
      <c r="G664" s="2"/>
      <c r="S664" s="2"/>
      <c r="V664" s="2"/>
    </row>
    <row r="665" ht="15.75" customHeight="1">
      <c r="G665" s="2"/>
      <c r="S665" s="2"/>
      <c r="V665" s="2"/>
    </row>
    <row r="666" ht="15.75" customHeight="1">
      <c r="G666" s="2"/>
      <c r="S666" s="2"/>
      <c r="V666" s="2"/>
    </row>
    <row r="667" ht="15.75" customHeight="1">
      <c r="G667" s="2"/>
      <c r="S667" s="2"/>
      <c r="V667" s="2"/>
    </row>
    <row r="668" ht="15.75" customHeight="1">
      <c r="G668" s="2"/>
      <c r="S668" s="2"/>
      <c r="V668" s="2"/>
    </row>
    <row r="669" ht="15.75" customHeight="1">
      <c r="G669" s="2"/>
      <c r="S669" s="2"/>
      <c r="V669" s="2"/>
    </row>
    <row r="670" ht="15.75" customHeight="1">
      <c r="G670" s="2"/>
      <c r="S670" s="2"/>
      <c r="V670" s="2"/>
    </row>
    <row r="671" ht="15.75" customHeight="1">
      <c r="G671" s="2"/>
      <c r="S671" s="2"/>
      <c r="V671" s="2"/>
    </row>
    <row r="672" ht="15.75" customHeight="1">
      <c r="G672" s="2"/>
      <c r="S672" s="2"/>
      <c r="V672" s="2"/>
    </row>
    <row r="673" ht="15.75" customHeight="1">
      <c r="G673" s="2"/>
      <c r="S673" s="2"/>
      <c r="V673" s="2"/>
    </row>
    <row r="674" ht="15.75" customHeight="1">
      <c r="G674" s="2"/>
      <c r="S674" s="2"/>
      <c r="V674" s="2"/>
    </row>
    <row r="675" ht="15.75" customHeight="1">
      <c r="G675" s="2"/>
      <c r="S675" s="2"/>
      <c r="V675" s="2"/>
    </row>
    <row r="676" ht="15.75" customHeight="1">
      <c r="G676" s="2"/>
      <c r="S676" s="2"/>
      <c r="V676" s="2"/>
    </row>
    <row r="677" ht="15.75" customHeight="1">
      <c r="G677" s="2"/>
      <c r="S677" s="2"/>
      <c r="V677" s="2"/>
    </row>
    <row r="678" ht="15.75" customHeight="1">
      <c r="G678" s="2"/>
      <c r="S678" s="2"/>
      <c r="V678" s="2"/>
    </row>
    <row r="679" ht="15.75" customHeight="1">
      <c r="G679" s="2"/>
      <c r="S679" s="2"/>
      <c r="V679" s="2"/>
    </row>
    <row r="680" ht="15.75" customHeight="1">
      <c r="G680" s="2"/>
      <c r="S680" s="2"/>
      <c r="V680" s="2"/>
    </row>
    <row r="681" ht="15.75" customHeight="1">
      <c r="G681" s="2"/>
      <c r="S681" s="2"/>
      <c r="V681" s="2"/>
    </row>
    <row r="682" ht="15.75" customHeight="1">
      <c r="G682" s="2"/>
      <c r="S682" s="2"/>
      <c r="V682" s="2"/>
    </row>
    <row r="683" ht="15.75" customHeight="1">
      <c r="G683" s="2"/>
      <c r="S683" s="2"/>
      <c r="V683" s="2"/>
    </row>
    <row r="684" ht="15.75" customHeight="1">
      <c r="G684" s="2"/>
      <c r="S684" s="2"/>
      <c r="V684" s="2"/>
    </row>
    <row r="685" ht="15.75" customHeight="1">
      <c r="G685" s="2"/>
      <c r="S685" s="2"/>
      <c r="V685" s="2"/>
    </row>
    <row r="686" ht="15.75" customHeight="1">
      <c r="G686" s="2"/>
      <c r="S686" s="2"/>
      <c r="V686" s="2"/>
    </row>
    <row r="687" ht="15.75" customHeight="1">
      <c r="G687" s="2"/>
      <c r="S687" s="2"/>
      <c r="V687" s="2"/>
    </row>
    <row r="688" ht="15.75" customHeight="1">
      <c r="G688" s="2"/>
      <c r="S688" s="2"/>
      <c r="V688" s="2"/>
    </row>
    <row r="689" ht="15.75" customHeight="1">
      <c r="G689" s="2"/>
      <c r="S689" s="2"/>
      <c r="V689" s="2"/>
    </row>
    <row r="690" ht="15.75" customHeight="1">
      <c r="G690" s="2"/>
      <c r="S690" s="2"/>
      <c r="V690" s="2"/>
    </row>
    <row r="691" ht="15.75" customHeight="1">
      <c r="G691" s="2"/>
      <c r="S691" s="2"/>
      <c r="V691" s="2"/>
    </row>
    <row r="692" ht="15.75" customHeight="1">
      <c r="G692" s="2"/>
      <c r="S692" s="2"/>
      <c r="V692" s="2"/>
    </row>
    <row r="693" ht="15.75" customHeight="1">
      <c r="G693" s="2"/>
      <c r="S693" s="2"/>
      <c r="V693" s="2"/>
    </row>
    <row r="694" ht="15.75" customHeight="1">
      <c r="G694" s="2"/>
      <c r="S694" s="2"/>
      <c r="V694" s="2"/>
    </row>
    <row r="695" ht="15.75" customHeight="1">
      <c r="G695" s="2"/>
      <c r="S695" s="2"/>
      <c r="V695" s="2"/>
    </row>
    <row r="696" ht="15.75" customHeight="1">
      <c r="G696" s="2"/>
      <c r="S696" s="2"/>
      <c r="V696" s="2"/>
    </row>
    <row r="697" ht="15.75" customHeight="1">
      <c r="G697" s="2"/>
      <c r="S697" s="2"/>
      <c r="V697" s="2"/>
    </row>
    <row r="698" ht="15.75" customHeight="1">
      <c r="G698" s="2"/>
      <c r="S698" s="2"/>
      <c r="V698" s="2"/>
    </row>
    <row r="699" ht="15.75" customHeight="1">
      <c r="G699" s="2"/>
      <c r="S699" s="2"/>
      <c r="V699" s="2"/>
    </row>
    <row r="700" ht="15.75" customHeight="1">
      <c r="G700" s="2"/>
      <c r="S700" s="2"/>
      <c r="V700" s="2"/>
    </row>
    <row r="701" ht="15.75" customHeight="1">
      <c r="G701" s="2"/>
      <c r="S701" s="2"/>
      <c r="V701" s="2"/>
    </row>
    <row r="702" ht="15.75" customHeight="1">
      <c r="G702" s="2"/>
      <c r="S702" s="2"/>
      <c r="V702" s="2"/>
    </row>
    <row r="703" ht="15.75" customHeight="1">
      <c r="G703" s="2"/>
      <c r="S703" s="2"/>
      <c r="V703" s="2"/>
    </row>
    <row r="704" ht="15.75" customHeight="1">
      <c r="G704" s="2"/>
      <c r="S704" s="2"/>
      <c r="V704" s="2"/>
    </row>
    <row r="705" ht="15.75" customHeight="1">
      <c r="G705" s="2"/>
      <c r="S705" s="2"/>
      <c r="V705" s="2"/>
    </row>
    <row r="706" ht="15.75" customHeight="1">
      <c r="G706" s="2"/>
      <c r="S706" s="2"/>
      <c r="V706" s="2"/>
    </row>
    <row r="707" ht="15.75" customHeight="1">
      <c r="G707" s="2"/>
      <c r="S707" s="2"/>
      <c r="V707" s="2"/>
    </row>
    <row r="708" ht="15.75" customHeight="1">
      <c r="G708" s="2"/>
      <c r="S708" s="2"/>
      <c r="V708" s="2"/>
    </row>
    <row r="709" ht="15.75" customHeight="1">
      <c r="G709" s="2"/>
      <c r="S709" s="2"/>
      <c r="V709" s="2"/>
    </row>
    <row r="710" ht="15.75" customHeight="1">
      <c r="G710" s="2"/>
      <c r="S710" s="2"/>
      <c r="V710" s="2"/>
    </row>
    <row r="711" ht="15.75" customHeight="1">
      <c r="G711" s="2"/>
      <c r="S711" s="2"/>
      <c r="V711" s="2"/>
    </row>
    <row r="712" ht="15.75" customHeight="1">
      <c r="G712" s="2"/>
      <c r="S712" s="2"/>
      <c r="V712" s="2"/>
    </row>
    <row r="713" ht="15.75" customHeight="1">
      <c r="G713" s="2"/>
      <c r="S713" s="2"/>
      <c r="V713" s="2"/>
    </row>
    <row r="714" ht="15.75" customHeight="1">
      <c r="G714" s="2"/>
      <c r="S714" s="2"/>
      <c r="V714" s="2"/>
    </row>
    <row r="715" ht="15.75" customHeight="1">
      <c r="G715" s="2"/>
      <c r="S715" s="2"/>
      <c r="V715" s="2"/>
    </row>
    <row r="716" ht="15.75" customHeight="1">
      <c r="G716" s="2"/>
      <c r="S716" s="2"/>
      <c r="V716" s="2"/>
    </row>
    <row r="717" ht="15.75" customHeight="1">
      <c r="G717" s="2"/>
      <c r="S717" s="2"/>
      <c r="V717" s="2"/>
    </row>
    <row r="718" ht="15.75" customHeight="1">
      <c r="G718" s="2"/>
      <c r="S718" s="2"/>
      <c r="V718" s="2"/>
    </row>
    <row r="719" ht="15.75" customHeight="1">
      <c r="G719" s="2"/>
      <c r="S719" s="2"/>
      <c r="V719" s="2"/>
    </row>
    <row r="720" ht="15.75" customHeight="1">
      <c r="G720" s="2"/>
      <c r="S720" s="2"/>
      <c r="V720" s="2"/>
    </row>
    <row r="721" ht="15.75" customHeight="1">
      <c r="G721" s="2"/>
      <c r="S721" s="2"/>
      <c r="V721" s="2"/>
    </row>
    <row r="722" ht="15.75" customHeight="1">
      <c r="G722" s="2"/>
      <c r="S722" s="2"/>
      <c r="V722" s="2"/>
    </row>
    <row r="723" ht="15.75" customHeight="1">
      <c r="G723" s="2"/>
      <c r="S723" s="2"/>
      <c r="V723" s="2"/>
    </row>
    <row r="724" ht="15.75" customHeight="1">
      <c r="G724" s="2"/>
      <c r="S724" s="2"/>
      <c r="V724" s="2"/>
    </row>
    <row r="725" ht="15.75" customHeight="1">
      <c r="G725" s="2"/>
      <c r="S725" s="2"/>
      <c r="V725" s="2"/>
    </row>
    <row r="726" ht="15.75" customHeight="1">
      <c r="G726" s="2"/>
      <c r="S726" s="2"/>
      <c r="V726" s="2"/>
    </row>
    <row r="727" ht="15.75" customHeight="1">
      <c r="G727" s="2"/>
      <c r="S727" s="2"/>
      <c r="V727" s="2"/>
    </row>
    <row r="728" ht="15.75" customHeight="1">
      <c r="G728" s="2"/>
      <c r="S728" s="2"/>
      <c r="V728" s="2"/>
    </row>
    <row r="729" ht="15.75" customHeight="1">
      <c r="G729" s="2"/>
      <c r="S729" s="2"/>
      <c r="V729" s="2"/>
    </row>
    <row r="730" ht="15.75" customHeight="1">
      <c r="G730" s="2"/>
      <c r="S730" s="2"/>
      <c r="V730" s="2"/>
    </row>
    <row r="731" ht="15.75" customHeight="1">
      <c r="G731" s="2"/>
      <c r="S731" s="2"/>
      <c r="V731" s="2"/>
    </row>
    <row r="732" ht="15.75" customHeight="1">
      <c r="G732" s="2"/>
      <c r="S732" s="2"/>
      <c r="V732" s="2"/>
    </row>
    <row r="733" ht="15.75" customHeight="1">
      <c r="G733" s="2"/>
      <c r="S733" s="2"/>
      <c r="V733" s="2"/>
    </row>
    <row r="734" ht="15.75" customHeight="1">
      <c r="G734" s="2"/>
      <c r="S734" s="2"/>
      <c r="V734" s="2"/>
    </row>
    <row r="735" ht="15.75" customHeight="1">
      <c r="G735" s="2"/>
      <c r="S735" s="2"/>
      <c r="V735" s="2"/>
    </row>
    <row r="736" ht="15.75" customHeight="1">
      <c r="G736" s="2"/>
      <c r="S736" s="2"/>
      <c r="V736" s="2"/>
    </row>
    <row r="737" ht="15.75" customHeight="1">
      <c r="G737" s="2"/>
      <c r="S737" s="2"/>
      <c r="V737" s="2"/>
    </row>
    <row r="738" ht="15.75" customHeight="1">
      <c r="G738" s="2"/>
      <c r="S738" s="2"/>
      <c r="V738" s="2"/>
    </row>
    <row r="739" ht="15.75" customHeight="1">
      <c r="G739" s="2"/>
      <c r="S739" s="2"/>
      <c r="V739" s="2"/>
    </row>
    <row r="740" ht="15.75" customHeight="1">
      <c r="G740" s="2"/>
      <c r="S740" s="2"/>
      <c r="V740" s="2"/>
    </row>
    <row r="741" ht="15.75" customHeight="1">
      <c r="G741" s="2"/>
      <c r="S741" s="2"/>
      <c r="V741" s="2"/>
    </row>
    <row r="742" ht="15.75" customHeight="1">
      <c r="G742" s="2"/>
      <c r="S742" s="2"/>
      <c r="V742" s="2"/>
    </row>
    <row r="743" ht="15.75" customHeight="1">
      <c r="G743" s="2"/>
      <c r="S743" s="2"/>
      <c r="V743" s="2"/>
    </row>
    <row r="744" ht="15.75" customHeight="1">
      <c r="G744" s="2"/>
      <c r="S744" s="2"/>
      <c r="V744" s="2"/>
    </row>
    <row r="745" ht="15.75" customHeight="1">
      <c r="G745" s="2"/>
      <c r="S745" s="2"/>
      <c r="V745" s="2"/>
    </row>
    <row r="746" ht="15.75" customHeight="1">
      <c r="G746" s="2"/>
      <c r="S746" s="2"/>
      <c r="V746" s="2"/>
    </row>
    <row r="747" ht="15.75" customHeight="1">
      <c r="G747" s="2"/>
      <c r="S747" s="2"/>
      <c r="V747" s="2"/>
    </row>
    <row r="748" ht="15.75" customHeight="1">
      <c r="G748" s="2"/>
      <c r="S748" s="2"/>
      <c r="V748" s="2"/>
    </row>
    <row r="749" ht="15.75" customHeight="1">
      <c r="G749" s="2"/>
      <c r="S749" s="2"/>
      <c r="V749" s="2"/>
    </row>
    <row r="750" ht="15.75" customHeight="1">
      <c r="G750" s="2"/>
      <c r="S750" s="2"/>
      <c r="V750" s="2"/>
    </row>
    <row r="751" ht="15.75" customHeight="1">
      <c r="G751" s="2"/>
      <c r="S751" s="2"/>
      <c r="V751" s="2"/>
    </row>
    <row r="752" ht="15.75" customHeight="1">
      <c r="G752" s="2"/>
      <c r="S752" s="2"/>
      <c r="V752" s="2"/>
    </row>
    <row r="753" ht="15.75" customHeight="1">
      <c r="G753" s="2"/>
      <c r="S753" s="2"/>
      <c r="V753" s="2"/>
    </row>
    <row r="754" ht="15.75" customHeight="1">
      <c r="G754" s="2"/>
      <c r="S754" s="2"/>
      <c r="V754" s="2"/>
    </row>
    <row r="755" ht="15.75" customHeight="1">
      <c r="G755" s="2"/>
      <c r="S755" s="2"/>
      <c r="V755" s="2"/>
    </row>
    <row r="756" ht="15.75" customHeight="1">
      <c r="G756" s="2"/>
      <c r="S756" s="2"/>
      <c r="V756" s="2"/>
    </row>
    <row r="757" ht="15.75" customHeight="1">
      <c r="G757" s="2"/>
      <c r="S757" s="2"/>
      <c r="V757" s="2"/>
    </row>
    <row r="758" ht="15.75" customHeight="1">
      <c r="G758" s="2"/>
      <c r="S758" s="2"/>
      <c r="V758" s="2"/>
    </row>
    <row r="759" ht="15.75" customHeight="1">
      <c r="G759" s="2"/>
      <c r="S759" s="2"/>
      <c r="V759" s="2"/>
    </row>
    <row r="760" ht="15.75" customHeight="1">
      <c r="G760" s="2"/>
      <c r="S760" s="2"/>
      <c r="V760" s="2"/>
    </row>
    <row r="761" ht="15.75" customHeight="1">
      <c r="G761" s="2"/>
      <c r="S761" s="2"/>
      <c r="V761" s="2"/>
    </row>
    <row r="762" ht="15.75" customHeight="1">
      <c r="G762" s="2"/>
      <c r="S762" s="2"/>
      <c r="V762" s="2"/>
    </row>
    <row r="763" ht="15.75" customHeight="1">
      <c r="G763" s="2"/>
      <c r="S763" s="2"/>
      <c r="V763" s="2"/>
    </row>
    <row r="764" ht="15.75" customHeight="1">
      <c r="G764" s="2"/>
      <c r="S764" s="2"/>
      <c r="V764" s="2"/>
    </row>
    <row r="765" ht="15.75" customHeight="1">
      <c r="G765" s="2"/>
      <c r="S765" s="2"/>
      <c r="V765" s="2"/>
    </row>
    <row r="766" ht="15.75" customHeight="1">
      <c r="G766" s="2"/>
      <c r="S766" s="2"/>
      <c r="V766" s="2"/>
    </row>
    <row r="767" ht="15.75" customHeight="1">
      <c r="G767" s="2"/>
      <c r="S767" s="2"/>
      <c r="V767" s="2"/>
    </row>
    <row r="768" ht="15.75" customHeight="1">
      <c r="G768" s="2"/>
      <c r="S768" s="2"/>
      <c r="V768" s="2"/>
    </row>
    <row r="769" ht="15.75" customHeight="1">
      <c r="G769" s="2"/>
      <c r="S769" s="2"/>
      <c r="V769" s="2"/>
    </row>
    <row r="770" ht="15.75" customHeight="1">
      <c r="G770" s="2"/>
      <c r="S770" s="2"/>
      <c r="V770" s="2"/>
    </row>
    <row r="771" ht="15.75" customHeight="1">
      <c r="G771" s="2"/>
      <c r="S771" s="2"/>
      <c r="V771" s="2"/>
    </row>
    <row r="772" ht="15.75" customHeight="1">
      <c r="G772" s="2"/>
      <c r="S772" s="2"/>
      <c r="V772" s="2"/>
    </row>
    <row r="773" ht="15.75" customHeight="1">
      <c r="G773" s="2"/>
      <c r="S773" s="2"/>
      <c r="V773" s="2"/>
    </row>
    <row r="774" ht="15.75" customHeight="1">
      <c r="G774" s="2"/>
      <c r="S774" s="2"/>
      <c r="V774" s="2"/>
    </row>
    <row r="775" ht="15.75" customHeight="1">
      <c r="G775" s="2"/>
      <c r="S775" s="2"/>
      <c r="V775" s="2"/>
    </row>
    <row r="776" ht="15.75" customHeight="1">
      <c r="G776" s="2"/>
      <c r="S776" s="2"/>
      <c r="V776" s="2"/>
    </row>
    <row r="777" ht="15.75" customHeight="1">
      <c r="G777" s="2"/>
      <c r="S777" s="2"/>
      <c r="V777" s="2"/>
    </row>
    <row r="778" ht="15.75" customHeight="1">
      <c r="G778" s="2"/>
      <c r="S778" s="2"/>
      <c r="V778" s="2"/>
    </row>
    <row r="779" ht="15.75" customHeight="1">
      <c r="G779" s="2"/>
      <c r="S779" s="2"/>
      <c r="V779" s="2"/>
    </row>
    <row r="780" ht="15.75" customHeight="1">
      <c r="G780" s="2"/>
      <c r="S780" s="2"/>
      <c r="V780" s="2"/>
    </row>
    <row r="781" ht="15.75" customHeight="1">
      <c r="G781" s="2"/>
      <c r="S781" s="2"/>
      <c r="V781" s="2"/>
    </row>
    <row r="782" ht="15.75" customHeight="1">
      <c r="G782" s="2"/>
      <c r="S782" s="2"/>
      <c r="V782" s="2"/>
    </row>
    <row r="783" ht="15.75" customHeight="1">
      <c r="G783" s="2"/>
      <c r="S783" s="2"/>
      <c r="V783" s="2"/>
    </row>
    <row r="784" ht="15.75" customHeight="1">
      <c r="G784" s="2"/>
      <c r="S784" s="2"/>
      <c r="V784" s="2"/>
    </row>
    <row r="785" ht="15.75" customHeight="1">
      <c r="G785" s="2"/>
      <c r="S785" s="2"/>
      <c r="V785" s="2"/>
    </row>
    <row r="786" ht="15.75" customHeight="1">
      <c r="G786" s="2"/>
      <c r="S786" s="2"/>
      <c r="V786" s="2"/>
    </row>
    <row r="787" ht="15.75" customHeight="1">
      <c r="G787" s="2"/>
      <c r="S787" s="2"/>
      <c r="V787" s="2"/>
    </row>
    <row r="788" ht="15.75" customHeight="1">
      <c r="G788" s="2"/>
      <c r="S788" s="2"/>
      <c r="V788" s="2"/>
    </row>
    <row r="789" ht="15.75" customHeight="1">
      <c r="G789" s="2"/>
      <c r="S789" s="2"/>
      <c r="V789" s="2"/>
    </row>
    <row r="790" ht="15.75" customHeight="1">
      <c r="G790" s="2"/>
      <c r="S790" s="2"/>
      <c r="V790" s="2"/>
    </row>
    <row r="791" ht="15.75" customHeight="1">
      <c r="G791" s="2"/>
      <c r="S791" s="2"/>
      <c r="V791" s="2"/>
    </row>
    <row r="792" ht="15.75" customHeight="1">
      <c r="G792" s="2"/>
      <c r="S792" s="2"/>
      <c r="V792" s="2"/>
    </row>
    <row r="793" ht="15.75" customHeight="1">
      <c r="G793" s="2"/>
      <c r="S793" s="2"/>
      <c r="V793" s="2"/>
    </row>
    <row r="794" ht="15.75" customHeight="1">
      <c r="G794" s="2"/>
      <c r="S794" s="2"/>
      <c r="V794" s="2"/>
    </row>
    <row r="795" ht="15.75" customHeight="1">
      <c r="G795" s="2"/>
      <c r="S795" s="2"/>
      <c r="V795" s="2"/>
    </row>
    <row r="796" ht="15.75" customHeight="1">
      <c r="G796" s="2"/>
      <c r="S796" s="2"/>
      <c r="V796" s="2"/>
    </row>
    <row r="797" ht="15.75" customHeight="1">
      <c r="G797" s="2"/>
      <c r="S797" s="2"/>
      <c r="V797" s="2"/>
    </row>
    <row r="798" ht="15.75" customHeight="1">
      <c r="G798" s="2"/>
      <c r="S798" s="2"/>
      <c r="V798" s="2"/>
    </row>
    <row r="799" ht="15.75" customHeight="1">
      <c r="G799" s="2"/>
      <c r="S799" s="2"/>
      <c r="V799" s="2"/>
    </row>
    <row r="800" ht="15.75" customHeight="1">
      <c r="G800" s="2"/>
      <c r="S800" s="2"/>
      <c r="V800" s="2"/>
    </row>
    <row r="801" ht="15.75" customHeight="1">
      <c r="G801" s="2"/>
      <c r="S801" s="2"/>
      <c r="V801" s="2"/>
    </row>
    <row r="802" ht="15.75" customHeight="1">
      <c r="G802" s="2"/>
      <c r="S802" s="2"/>
      <c r="V802" s="2"/>
    </row>
    <row r="803" ht="15.75" customHeight="1">
      <c r="G803" s="2"/>
      <c r="S803" s="2"/>
      <c r="V803" s="2"/>
    </row>
    <row r="804" ht="15.75" customHeight="1">
      <c r="G804" s="2"/>
      <c r="S804" s="2"/>
      <c r="V804" s="2"/>
    </row>
    <row r="805" ht="15.75" customHeight="1">
      <c r="G805" s="2"/>
      <c r="S805" s="2"/>
      <c r="V805" s="2"/>
    </row>
    <row r="806" ht="15.75" customHeight="1">
      <c r="G806" s="2"/>
      <c r="S806" s="2"/>
      <c r="V806" s="2"/>
    </row>
    <row r="807" ht="15.75" customHeight="1">
      <c r="G807" s="2"/>
      <c r="S807" s="2"/>
      <c r="V807" s="2"/>
    </row>
    <row r="808" ht="15.75" customHeight="1">
      <c r="G808" s="2"/>
      <c r="S808" s="2"/>
      <c r="V808" s="2"/>
    </row>
    <row r="809" ht="15.75" customHeight="1">
      <c r="G809" s="2"/>
      <c r="S809" s="2"/>
      <c r="V809" s="2"/>
    </row>
    <row r="810" ht="15.75" customHeight="1">
      <c r="G810" s="2"/>
      <c r="S810" s="2"/>
      <c r="V810" s="2"/>
    </row>
    <row r="811" ht="15.75" customHeight="1">
      <c r="G811" s="2"/>
      <c r="S811" s="2"/>
      <c r="V811" s="2"/>
    </row>
    <row r="812" ht="15.75" customHeight="1">
      <c r="G812" s="2"/>
      <c r="S812" s="2"/>
      <c r="V812" s="2"/>
    </row>
    <row r="813" ht="15.75" customHeight="1">
      <c r="G813" s="2"/>
      <c r="S813" s="2"/>
      <c r="V813" s="2"/>
    </row>
    <row r="814" ht="15.75" customHeight="1">
      <c r="G814" s="2"/>
      <c r="S814" s="2"/>
      <c r="V814" s="2"/>
    </row>
    <row r="815" ht="15.75" customHeight="1">
      <c r="G815" s="2"/>
      <c r="S815" s="2"/>
      <c r="V815" s="2"/>
    </row>
    <row r="816" ht="15.75" customHeight="1">
      <c r="G816" s="2"/>
      <c r="S816" s="2"/>
      <c r="V816" s="2"/>
    </row>
    <row r="817" ht="15.75" customHeight="1">
      <c r="G817" s="2"/>
      <c r="S817" s="2"/>
      <c r="V817" s="2"/>
    </row>
    <row r="818" ht="15.75" customHeight="1">
      <c r="G818" s="2"/>
      <c r="S818" s="2"/>
      <c r="V818" s="2"/>
    </row>
    <row r="819" ht="15.75" customHeight="1">
      <c r="G819" s="2"/>
      <c r="S819" s="2"/>
      <c r="V819" s="2"/>
    </row>
    <row r="820" ht="15.75" customHeight="1">
      <c r="G820" s="2"/>
      <c r="S820" s="2"/>
      <c r="V820" s="2"/>
    </row>
    <row r="821" ht="15.75" customHeight="1">
      <c r="G821" s="2"/>
      <c r="S821" s="2"/>
      <c r="V821" s="2"/>
    </row>
    <row r="822" ht="15.75" customHeight="1">
      <c r="G822" s="2"/>
      <c r="S822" s="2"/>
      <c r="V822" s="2"/>
    </row>
    <row r="823" ht="15.75" customHeight="1">
      <c r="G823" s="2"/>
      <c r="S823" s="2"/>
      <c r="V823" s="2"/>
    </row>
    <row r="824" ht="15.75" customHeight="1">
      <c r="G824" s="2"/>
      <c r="S824" s="2"/>
      <c r="V824" s="2"/>
    </row>
    <row r="825" ht="15.75" customHeight="1">
      <c r="G825" s="2"/>
      <c r="S825" s="2"/>
      <c r="V825" s="2"/>
    </row>
    <row r="826" ht="15.75" customHeight="1">
      <c r="G826" s="2"/>
      <c r="S826" s="2"/>
      <c r="V826" s="2"/>
    </row>
    <row r="827" ht="15.75" customHeight="1">
      <c r="G827" s="2"/>
      <c r="S827" s="2"/>
      <c r="V827" s="2"/>
    </row>
    <row r="828" ht="15.75" customHeight="1">
      <c r="G828" s="2"/>
      <c r="S828" s="2"/>
      <c r="V828" s="2"/>
    </row>
    <row r="829" ht="15.75" customHeight="1">
      <c r="G829" s="2"/>
      <c r="S829" s="2"/>
      <c r="V829" s="2"/>
    </row>
    <row r="830" ht="15.75" customHeight="1">
      <c r="G830" s="2"/>
      <c r="S830" s="2"/>
      <c r="V830" s="2"/>
    </row>
    <row r="831" ht="15.75" customHeight="1">
      <c r="G831" s="2"/>
      <c r="S831" s="2"/>
      <c r="V831" s="2"/>
    </row>
    <row r="832" ht="15.75" customHeight="1">
      <c r="G832" s="2"/>
      <c r="S832" s="2"/>
      <c r="V832" s="2"/>
    </row>
    <row r="833" ht="15.75" customHeight="1">
      <c r="G833" s="2"/>
      <c r="S833" s="2"/>
      <c r="V833" s="2"/>
    </row>
    <row r="834" ht="15.75" customHeight="1">
      <c r="G834" s="2"/>
      <c r="S834" s="2"/>
      <c r="V834" s="2"/>
    </row>
    <row r="835" ht="15.75" customHeight="1">
      <c r="G835" s="2"/>
      <c r="S835" s="2"/>
      <c r="V835" s="2"/>
    </row>
    <row r="836" ht="15.75" customHeight="1">
      <c r="G836" s="2"/>
      <c r="S836" s="2"/>
      <c r="V836" s="2"/>
    </row>
    <row r="837" ht="15.75" customHeight="1">
      <c r="G837" s="2"/>
      <c r="S837" s="2"/>
      <c r="V837" s="2"/>
    </row>
    <row r="838" ht="15.75" customHeight="1">
      <c r="G838" s="2"/>
      <c r="S838" s="2"/>
      <c r="V838" s="2"/>
    </row>
    <row r="839" ht="15.75" customHeight="1">
      <c r="G839" s="2"/>
      <c r="S839" s="2"/>
      <c r="V839" s="2"/>
    </row>
    <row r="840" ht="15.75" customHeight="1">
      <c r="G840" s="2"/>
      <c r="S840" s="2"/>
      <c r="V840" s="2"/>
    </row>
    <row r="841" ht="15.75" customHeight="1">
      <c r="G841" s="2"/>
      <c r="S841" s="2"/>
      <c r="V841" s="2"/>
    </row>
    <row r="842" ht="15.75" customHeight="1">
      <c r="G842" s="2"/>
      <c r="S842" s="2"/>
      <c r="V842" s="2"/>
    </row>
    <row r="843" ht="15.75" customHeight="1">
      <c r="G843" s="2"/>
      <c r="S843" s="2"/>
      <c r="V843" s="2"/>
    </row>
    <row r="844" ht="15.75" customHeight="1">
      <c r="G844" s="2"/>
      <c r="S844" s="2"/>
      <c r="V844" s="2"/>
    </row>
    <row r="845" ht="15.75" customHeight="1">
      <c r="G845" s="2"/>
      <c r="S845" s="2"/>
      <c r="V845" s="2"/>
    </row>
    <row r="846" ht="15.75" customHeight="1">
      <c r="G846" s="2"/>
      <c r="S846" s="2"/>
      <c r="V846" s="2"/>
    </row>
    <row r="847" ht="15.75" customHeight="1">
      <c r="G847" s="2"/>
      <c r="S847" s="2"/>
      <c r="V847" s="2"/>
    </row>
    <row r="848" ht="15.75" customHeight="1">
      <c r="G848" s="2"/>
      <c r="S848" s="2"/>
      <c r="V848" s="2"/>
    </row>
    <row r="849" ht="15.75" customHeight="1">
      <c r="G849" s="2"/>
      <c r="S849" s="2"/>
      <c r="V849" s="2"/>
    </row>
    <row r="850" ht="15.75" customHeight="1">
      <c r="G850" s="2"/>
      <c r="S850" s="2"/>
      <c r="V850" s="2"/>
    </row>
    <row r="851" ht="15.75" customHeight="1">
      <c r="G851" s="2"/>
      <c r="S851" s="2"/>
      <c r="V851" s="2"/>
    </row>
    <row r="852" ht="15.75" customHeight="1">
      <c r="G852" s="2"/>
      <c r="S852" s="2"/>
      <c r="V852" s="2"/>
    </row>
    <row r="853" ht="15.75" customHeight="1">
      <c r="G853" s="2"/>
      <c r="S853" s="2"/>
      <c r="V853" s="2"/>
    </row>
    <row r="854" ht="15.75" customHeight="1">
      <c r="G854" s="2"/>
      <c r="S854" s="2"/>
      <c r="V854" s="2"/>
    </row>
    <row r="855" ht="15.75" customHeight="1">
      <c r="G855" s="2"/>
      <c r="S855" s="2"/>
      <c r="V855" s="2"/>
    </row>
    <row r="856" ht="15.75" customHeight="1">
      <c r="G856" s="2"/>
      <c r="S856" s="2"/>
      <c r="V856" s="2"/>
    </row>
    <row r="857" ht="15.75" customHeight="1">
      <c r="G857" s="2"/>
      <c r="S857" s="2"/>
      <c r="V857" s="2"/>
    </row>
    <row r="858" ht="15.75" customHeight="1">
      <c r="G858" s="2"/>
      <c r="S858" s="2"/>
      <c r="V858" s="2"/>
    </row>
    <row r="859" ht="15.75" customHeight="1">
      <c r="G859" s="2"/>
      <c r="S859" s="2"/>
      <c r="V859" s="2"/>
    </row>
    <row r="860" ht="15.75" customHeight="1">
      <c r="G860" s="2"/>
      <c r="S860" s="2"/>
      <c r="V860" s="2"/>
    </row>
    <row r="861" ht="15.75" customHeight="1">
      <c r="G861" s="2"/>
      <c r="S861" s="2"/>
      <c r="V861" s="2"/>
    </row>
    <row r="862" ht="15.75" customHeight="1">
      <c r="G862" s="2"/>
      <c r="S862" s="2"/>
      <c r="V862" s="2"/>
    </row>
    <row r="863" ht="15.75" customHeight="1">
      <c r="G863" s="2"/>
      <c r="S863" s="2"/>
      <c r="V863" s="2"/>
    </row>
    <row r="864" ht="15.75" customHeight="1">
      <c r="G864" s="2"/>
      <c r="S864" s="2"/>
      <c r="V864" s="2"/>
    </row>
    <row r="865" ht="15.75" customHeight="1">
      <c r="G865" s="2"/>
      <c r="S865" s="2"/>
      <c r="V865" s="2"/>
    </row>
    <row r="866" ht="15.75" customHeight="1">
      <c r="G866" s="2"/>
      <c r="S866" s="2"/>
      <c r="V866" s="2"/>
    </row>
    <row r="867" ht="15.75" customHeight="1">
      <c r="G867" s="2"/>
      <c r="S867" s="2"/>
      <c r="V867" s="2"/>
    </row>
    <row r="868" ht="15.75" customHeight="1">
      <c r="G868" s="2"/>
      <c r="S868" s="2"/>
      <c r="V868" s="2"/>
    </row>
    <row r="869" ht="15.75" customHeight="1">
      <c r="G869" s="2"/>
      <c r="S869" s="2"/>
      <c r="V869" s="2"/>
    </row>
    <row r="870" ht="15.75" customHeight="1">
      <c r="G870" s="2"/>
      <c r="S870" s="2"/>
      <c r="V870" s="2"/>
    </row>
    <row r="871" ht="15.75" customHeight="1">
      <c r="G871" s="2"/>
      <c r="S871" s="2"/>
      <c r="V871" s="2"/>
    </row>
    <row r="872" ht="15.75" customHeight="1">
      <c r="G872" s="2"/>
      <c r="S872" s="2"/>
      <c r="V872" s="2"/>
    </row>
    <row r="873" ht="15.75" customHeight="1">
      <c r="G873" s="2"/>
      <c r="S873" s="2"/>
      <c r="V873" s="2"/>
    </row>
    <row r="874" ht="15.75" customHeight="1">
      <c r="G874" s="2"/>
      <c r="S874" s="2"/>
      <c r="V874" s="2"/>
    </row>
    <row r="875" ht="15.75" customHeight="1">
      <c r="G875" s="2"/>
      <c r="S875" s="2"/>
      <c r="V875" s="2"/>
    </row>
    <row r="876" ht="15.75" customHeight="1">
      <c r="G876" s="2"/>
      <c r="S876" s="2"/>
      <c r="V876" s="2"/>
    </row>
    <row r="877" ht="15.75" customHeight="1">
      <c r="G877" s="2"/>
      <c r="S877" s="2"/>
      <c r="V877" s="2"/>
    </row>
    <row r="878" ht="15.75" customHeight="1">
      <c r="G878" s="2"/>
      <c r="S878" s="2"/>
      <c r="V878" s="2"/>
    </row>
    <row r="879" ht="15.75" customHeight="1">
      <c r="G879" s="2"/>
      <c r="S879" s="2"/>
      <c r="V879" s="2"/>
    </row>
    <row r="880" ht="15.75" customHeight="1">
      <c r="G880" s="2"/>
      <c r="S880" s="2"/>
      <c r="V880" s="2"/>
    </row>
    <row r="881" ht="15.75" customHeight="1">
      <c r="G881" s="2"/>
      <c r="S881" s="2"/>
      <c r="V881" s="2"/>
    </row>
    <row r="882" ht="15.75" customHeight="1">
      <c r="G882" s="2"/>
      <c r="S882" s="2"/>
      <c r="V882" s="2"/>
    </row>
    <row r="883" ht="15.75" customHeight="1">
      <c r="G883" s="2"/>
      <c r="S883" s="2"/>
      <c r="V883" s="2"/>
    </row>
    <row r="884" ht="15.75" customHeight="1">
      <c r="G884" s="2"/>
      <c r="S884" s="2"/>
      <c r="V884" s="2"/>
    </row>
    <row r="885" ht="15.75" customHeight="1">
      <c r="G885" s="2"/>
      <c r="S885" s="2"/>
      <c r="V885" s="2"/>
    </row>
    <row r="886" ht="15.75" customHeight="1">
      <c r="G886" s="2"/>
      <c r="S886" s="2"/>
      <c r="V886" s="2"/>
    </row>
    <row r="887" ht="15.75" customHeight="1">
      <c r="G887" s="2"/>
      <c r="S887" s="2"/>
      <c r="V887" s="2"/>
    </row>
    <row r="888" ht="15.75" customHeight="1">
      <c r="G888" s="2"/>
      <c r="S888" s="2"/>
      <c r="V888" s="2"/>
    </row>
    <row r="889" ht="15.75" customHeight="1">
      <c r="G889" s="2"/>
      <c r="S889" s="2"/>
      <c r="V889" s="2"/>
    </row>
    <row r="890" ht="15.75" customHeight="1">
      <c r="G890" s="2"/>
      <c r="S890" s="2"/>
      <c r="V890" s="2"/>
    </row>
    <row r="891" ht="15.75" customHeight="1">
      <c r="G891" s="2"/>
      <c r="S891" s="2"/>
      <c r="V891" s="2"/>
    </row>
    <row r="892" ht="15.75" customHeight="1">
      <c r="G892" s="2"/>
      <c r="S892" s="2"/>
      <c r="V892" s="2"/>
    </row>
    <row r="893" ht="15.75" customHeight="1">
      <c r="G893" s="2"/>
      <c r="S893" s="2"/>
      <c r="V893" s="2"/>
    </row>
    <row r="894" ht="15.75" customHeight="1">
      <c r="G894" s="2"/>
      <c r="S894" s="2"/>
      <c r="V894" s="2"/>
    </row>
    <row r="895" ht="15.75" customHeight="1">
      <c r="G895" s="2"/>
      <c r="S895" s="2"/>
      <c r="V895" s="2"/>
    </row>
    <row r="896" ht="15.75" customHeight="1">
      <c r="G896" s="2"/>
      <c r="S896" s="2"/>
      <c r="V896" s="2"/>
    </row>
    <row r="897" ht="15.75" customHeight="1">
      <c r="G897" s="2"/>
      <c r="S897" s="2"/>
      <c r="V897" s="2"/>
    </row>
    <row r="898" ht="15.75" customHeight="1">
      <c r="G898" s="2"/>
      <c r="S898" s="2"/>
      <c r="V898" s="2"/>
    </row>
    <row r="899" ht="15.75" customHeight="1">
      <c r="G899" s="2"/>
      <c r="S899" s="2"/>
      <c r="V899" s="2"/>
    </row>
    <row r="900" ht="15.75" customHeight="1">
      <c r="G900" s="2"/>
      <c r="S900" s="2"/>
      <c r="V900" s="2"/>
    </row>
    <row r="901" ht="15.75" customHeight="1">
      <c r="G901" s="2"/>
      <c r="S901" s="2"/>
      <c r="V901" s="2"/>
    </row>
    <row r="902" ht="15.75" customHeight="1">
      <c r="G902" s="2"/>
      <c r="S902" s="2"/>
      <c r="V902" s="2"/>
    </row>
    <row r="903" ht="15.75" customHeight="1">
      <c r="G903" s="2"/>
      <c r="S903" s="2"/>
      <c r="V903" s="2"/>
    </row>
    <row r="904" ht="15.75" customHeight="1">
      <c r="G904" s="2"/>
      <c r="S904" s="2"/>
      <c r="V904" s="2"/>
    </row>
    <row r="905" ht="15.75" customHeight="1">
      <c r="G905" s="2"/>
      <c r="S905" s="2"/>
      <c r="V905" s="2"/>
    </row>
    <row r="906" ht="15.75" customHeight="1">
      <c r="G906" s="2"/>
      <c r="S906" s="2"/>
      <c r="V906" s="2"/>
    </row>
    <row r="907" ht="15.75" customHeight="1">
      <c r="G907" s="2"/>
      <c r="S907" s="2"/>
      <c r="V907" s="2"/>
    </row>
    <row r="908" ht="15.75" customHeight="1">
      <c r="G908" s="2"/>
      <c r="S908" s="2"/>
      <c r="V908" s="2"/>
    </row>
    <row r="909" ht="15.75" customHeight="1">
      <c r="G909" s="2"/>
      <c r="S909" s="2"/>
      <c r="V909" s="2"/>
    </row>
    <row r="910" ht="15.75" customHeight="1">
      <c r="G910" s="2"/>
      <c r="S910" s="2"/>
      <c r="V910" s="2"/>
    </row>
    <row r="911" ht="15.75" customHeight="1">
      <c r="G911" s="2"/>
      <c r="S911" s="2"/>
      <c r="V911" s="2"/>
    </row>
    <row r="912" ht="15.75" customHeight="1">
      <c r="G912" s="2"/>
      <c r="S912" s="2"/>
      <c r="V912" s="2"/>
    </row>
    <row r="913" ht="15.75" customHeight="1">
      <c r="G913" s="2"/>
      <c r="S913" s="2"/>
      <c r="V913" s="2"/>
    </row>
    <row r="914" ht="15.75" customHeight="1">
      <c r="G914" s="2"/>
      <c r="S914" s="2"/>
      <c r="V914" s="2"/>
    </row>
    <row r="915" ht="15.75" customHeight="1">
      <c r="G915" s="2"/>
      <c r="S915" s="2"/>
      <c r="V915" s="2"/>
    </row>
    <row r="916" ht="15.75" customHeight="1">
      <c r="G916" s="2"/>
      <c r="S916" s="2"/>
      <c r="V916" s="2"/>
    </row>
    <row r="917" ht="15.75" customHeight="1">
      <c r="G917" s="2"/>
      <c r="S917" s="2"/>
      <c r="V917" s="2"/>
    </row>
    <row r="918" ht="15.75" customHeight="1">
      <c r="G918" s="2"/>
      <c r="S918" s="2"/>
      <c r="V918" s="2"/>
    </row>
    <row r="919" ht="15.75" customHeight="1">
      <c r="G919" s="2"/>
      <c r="S919" s="2"/>
      <c r="V919" s="2"/>
    </row>
    <row r="920" ht="15.75" customHeight="1">
      <c r="G920" s="2"/>
      <c r="S920" s="2"/>
      <c r="V920" s="2"/>
    </row>
    <row r="921" ht="15.75" customHeight="1">
      <c r="G921" s="2"/>
      <c r="S921" s="2"/>
      <c r="V921" s="2"/>
    </row>
    <row r="922" ht="15.75" customHeight="1">
      <c r="G922" s="2"/>
      <c r="S922" s="2"/>
      <c r="V922" s="2"/>
    </row>
    <row r="923" ht="15.75" customHeight="1">
      <c r="G923" s="2"/>
      <c r="S923" s="2"/>
      <c r="V923" s="2"/>
    </row>
    <row r="924" ht="15.75" customHeight="1">
      <c r="G924" s="2"/>
      <c r="S924" s="2"/>
      <c r="V924" s="2"/>
    </row>
    <row r="925" ht="15.75" customHeight="1">
      <c r="G925" s="2"/>
      <c r="S925" s="2"/>
      <c r="V925" s="2"/>
    </row>
    <row r="926" ht="15.75" customHeight="1">
      <c r="G926" s="2"/>
      <c r="S926" s="2"/>
      <c r="V926" s="2"/>
    </row>
    <row r="927" ht="15.75" customHeight="1">
      <c r="G927" s="2"/>
      <c r="S927" s="2"/>
      <c r="V927" s="2"/>
    </row>
    <row r="928" ht="15.75" customHeight="1">
      <c r="G928" s="2"/>
      <c r="S928" s="2"/>
      <c r="V928" s="2"/>
    </row>
    <row r="929" ht="15.75" customHeight="1">
      <c r="G929" s="2"/>
      <c r="S929" s="2"/>
      <c r="V929" s="2"/>
    </row>
    <row r="930" ht="15.75" customHeight="1">
      <c r="G930" s="2"/>
      <c r="S930" s="2"/>
      <c r="V930" s="2"/>
    </row>
    <row r="931" ht="15.75" customHeight="1">
      <c r="G931" s="2"/>
      <c r="S931" s="2"/>
      <c r="V931" s="2"/>
    </row>
    <row r="932" ht="15.75" customHeight="1">
      <c r="G932" s="2"/>
      <c r="S932" s="2"/>
      <c r="V932" s="2"/>
    </row>
    <row r="933" ht="15.75" customHeight="1">
      <c r="G933" s="2"/>
      <c r="S933" s="2"/>
      <c r="V933" s="2"/>
    </row>
    <row r="934" ht="15.75" customHeight="1">
      <c r="G934" s="2"/>
      <c r="S934" s="2"/>
      <c r="V934" s="2"/>
    </row>
    <row r="935" ht="15.75" customHeight="1">
      <c r="G935" s="2"/>
      <c r="S935" s="2"/>
      <c r="V935" s="2"/>
    </row>
    <row r="936" ht="15.75" customHeight="1">
      <c r="G936" s="2"/>
      <c r="S936" s="2"/>
      <c r="V936" s="2"/>
    </row>
    <row r="937" ht="15.75" customHeight="1">
      <c r="G937" s="2"/>
      <c r="S937" s="2"/>
      <c r="V937" s="2"/>
    </row>
    <row r="938" ht="15.75" customHeight="1">
      <c r="G938" s="2"/>
      <c r="S938" s="2"/>
      <c r="V938" s="2"/>
    </row>
    <row r="939" ht="15.75" customHeight="1">
      <c r="G939" s="2"/>
      <c r="S939" s="2"/>
      <c r="V939" s="2"/>
    </row>
    <row r="940" ht="15.75" customHeight="1">
      <c r="G940" s="2"/>
      <c r="S940" s="2"/>
      <c r="V940" s="2"/>
    </row>
    <row r="941" ht="15.75" customHeight="1">
      <c r="G941" s="2"/>
      <c r="S941" s="2"/>
      <c r="V941" s="2"/>
    </row>
    <row r="942" ht="15.75" customHeight="1">
      <c r="G942" s="2"/>
      <c r="S942" s="2"/>
      <c r="V942" s="2"/>
    </row>
    <row r="943" ht="15.75" customHeight="1">
      <c r="G943" s="2"/>
      <c r="S943" s="2"/>
      <c r="V943" s="2"/>
    </row>
    <row r="944" ht="15.75" customHeight="1">
      <c r="G944" s="2"/>
      <c r="S944" s="2"/>
      <c r="V944" s="2"/>
    </row>
    <row r="945" ht="15.75" customHeight="1">
      <c r="G945" s="2"/>
      <c r="S945" s="2"/>
      <c r="V945" s="2"/>
    </row>
    <row r="946" ht="15.75" customHeight="1">
      <c r="G946" s="2"/>
      <c r="S946" s="2"/>
      <c r="V946" s="2"/>
    </row>
    <row r="947" ht="15.75" customHeight="1">
      <c r="G947" s="2"/>
      <c r="S947" s="2"/>
      <c r="V947" s="2"/>
    </row>
    <row r="948" ht="15.75" customHeight="1">
      <c r="G948" s="2"/>
      <c r="S948" s="2"/>
      <c r="V948" s="2"/>
    </row>
    <row r="949" ht="15.75" customHeight="1">
      <c r="G949" s="2"/>
      <c r="S949" s="2"/>
      <c r="V949" s="2"/>
    </row>
    <row r="950" ht="15.75" customHeight="1">
      <c r="G950" s="2"/>
      <c r="S950" s="2"/>
      <c r="V950" s="2"/>
    </row>
    <row r="951" ht="15.75" customHeight="1">
      <c r="G951" s="2"/>
      <c r="S951" s="2"/>
      <c r="V951" s="2"/>
    </row>
    <row r="952" ht="15.75" customHeight="1">
      <c r="G952" s="2"/>
      <c r="S952" s="2"/>
      <c r="V952" s="2"/>
    </row>
    <row r="953" ht="15.75" customHeight="1">
      <c r="G953" s="2"/>
      <c r="S953" s="2"/>
      <c r="V953" s="2"/>
    </row>
    <row r="954" ht="15.75" customHeight="1">
      <c r="G954" s="2"/>
      <c r="S954" s="2"/>
      <c r="V954" s="2"/>
    </row>
    <row r="955" ht="15.75" customHeight="1">
      <c r="G955" s="2"/>
      <c r="S955" s="2"/>
      <c r="V955" s="2"/>
    </row>
    <row r="956" ht="15.75" customHeight="1">
      <c r="G956" s="2"/>
      <c r="S956" s="2"/>
      <c r="V956" s="2"/>
    </row>
    <row r="957" ht="15.75" customHeight="1">
      <c r="G957" s="2"/>
      <c r="S957" s="2"/>
      <c r="V957" s="2"/>
    </row>
    <row r="958" ht="15.75" customHeight="1">
      <c r="G958" s="2"/>
      <c r="S958" s="2"/>
      <c r="V958" s="2"/>
    </row>
    <row r="959" ht="15.75" customHeight="1">
      <c r="G959" s="2"/>
      <c r="S959" s="2"/>
      <c r="V959" s="2"/>
    </row>
    <row r="960" ht="15.75" customHeight="1">
      <c r="G960" s="2"/>
      <c r="S960" s="2"/>
      <c r="V960" s="2"/>
    </row>
    <row r="961" ht="15.75" customHeight="1">
      <c r="G961" s="2"/>
      <c r="S961" s="2"/>
      <c r="V961" s="2"/>
    </row>
    <row r="962" ht="15.75" customHeight="1">
      <c r="G962" s="2"/>
      <c r="S962" s="2"/>
      <c r="V962" s="2"/>
    </row>
    <row r="963" ht="15.75" customHeight="1">
      <c r="G963" s="2"/>
      <c r="S963" s="2"/>
      <c r="V963" s="2"/>
    </row>
    <row r="964" ht="15.75" customHeight="1">
      <c r="G964" s="2"/>
      <c r="S964" s="2"/>
      <c r="V964" s="2"/>
    </row>
    <row r="965" ht="15.75" customHeight="1">
      <c r="G965" s="2"/>
      <c r="S965" s="2"/>
      <c r="V965" s="2"/>
    </row>
    <row r="966" ht="15.75" customHeight="1">
      <c r="G966" s="2"/>
      <c r="S966" s="2"/>
      <c r="V966" s="2"/>
    </row>
    <row r="967" ht="15.75" customHeight="1">
      <c r="G967" s="2"/>
      <c r="S967" s="2"/>
      <c r="V967" s="2"/>
    </row>
    <row r="968" ht="15.75" customHeight="1">
      <c r="G968" s="2"/>
      <c r="S968" s="2"/>
      <c r="V968" s="2"/>
    </row>
    <row r="969" ht="15.75" customHeight="1">
      <c r="G969" s="2"/>
      <c r="S969" s="2"/>
      <c r="V969" s="2"/>
    </row>
    <row r="970" ht="15.75" customHeight="1">
      <c r="G970" s="2"/>
      <c r="S970" s="2"/>
      <c r="V970" s="2"/>
    </row>
    <row r="971" ht="15.75" customHeight="1">
      <c r="G971" s="2"/>
      <c r="S971" s="2"/>
      <c r="V971" s="2"/>
    </row>
    <row r="972" ht="15.75" customHeight="1">
      <c r="G972" s="2"/>
      <c r="S972" s="2"/>
      <c r="V972" s="2"/>
    </row>
    <row r="973" ht="15.75" customHeight="1">
      <c r="G973" s="2"/>
      <c r="S973" s="2"/>
      <c r="V973" s="2"/>
    </row>
    <row r="974" ht="15.75" customHeight="1">
      <c r="G974" s="2"/>
      <c r="S974" s="2"/>
      <c r="V974" s="2"/>
    </row>
    <row r="975" ht="15.75" customHeight="1">
      <c r="G975" s="2"/>
      <c r="S975" s="2"/>
      <c r="V975" s="2"/>
    </row>
    <row r="976" ht="15.75" customHeight="1">
      <c r="G976" s="2"/>
      <c r="S976" s="2"/>
      <c r="V976" s="2"/>
    </row>
    <row r="977" ht="15.75" customHeight="1">
      <c r="G977" s="2"/>
      <c r="S977" s="2"/>
      <c r="V977" s="2"/>
    </row>
    <row r="978" ht="15.75" customHeight="1">
      <c r="G978" s="2"/>
      <c r="S978" s="2"/>
      <c r="V978" s="2"/>
    </row>
    <row r="979" ht="15.75" customHeight="1">
      <c r="G979" s="2"/>
      <c r="S979" s="2"/>
      <c r="V979" s="2"/>
    </row>
    <row r="980" ht="15.75" customHeight="1">
      <c r="G980" s="2"/>
      <c r="S980" s="2"/>
      <c r="V980" s="2"/>
    </row>
    <row r="981" ht="15.75" customHeight="1">
      <c r="G981" s="2"/>
      <c r="S981" s="2"/>
      <c r="V981" s="2"/>
    </row>
    <row r="982" ht="15.75" customHeight="1">
      <c r="G982" s="2"/>
      <c r="S982" s="2"/>
      <c r="V982" s="2"/>
    </row>
    <row r="983" ht="15.75" customHeight="1">
      <c r="G983" s="2"/>
      <c r="S983" s="2"/>
      <c r="V983" s="2"/>
    </row>
    <row r="984" ht="15.75" customHeight="1">
      <c r="G984" s="2"/>
      <c r="S984" s="2"/>
      <c r="V984" s="2"/>
    </row>
    <row r="985" ht="15.75" customHeight="1">
      <c r="G985" s="2"/>
      <c r="S985" s="2"/>
      <c r="V985" s="2"/>
    </row>
    <row r="986" ht="15.75" customHeight="1">
      <c r="G986" s="2"/>
      <c r="S986" s="2"/>
      <c r="V986" s="2"/>
    </row>
    <row r="987" ht="15.75" customHeight="1">
      <c r="G987" s="2"/>
      <c r="S987" s="2"/>
      <c r="V987" s="2"/>
    </row>
    <row r="988" ht="15.75" customHeight="1">
      <c r="G988" s="2"/>
      <c r="S988" s="2"/>
      <c r="V988" s="2"/>
    </row>
    <row r="989" ht="15.75" customHeight="1">
      <c r="G989" s="2"/>
      <c r="S989" s="2"/>
      <c r="V989" s="2"/>
    </row>
    <row r="990" ht="15.75" customHeight="1">
      <c r="G990" s="2"/>
      <c r="S990" s="2"/>
      <c r="V990" s="2"/>
    </row>
    <row r="991" ht="15.75" customHeight="1">
      <c r="G991" s="2"/>
      <c r="S991" s="2"/>
      <c r="V991" s="2"/>
    </row>
    <row r="992" ht="15.75" customHeight="1">
      <c r="G992" s="2"/>
      <c r="S992" s="2"/>
      <c r="V992" s="2"/>
    </row>
    <row r="993" ht="15.75" customHeight="1">
      <c r="G993" s="2"/>
      <c r="S993" s="2"/>
      <c r="V993" s="2"/>
    </row>
    <row r="994" ht="15.75" customHeight="1">
      <c r="G994" s="2"/>
      <c r="S994" s="2"/>
      <c r="V994" s="2"/>
    </row>
    <row r="995" ht="15.75" customHeight="1">
      <c r="G995" s="2"/>
      <c r="S995" s="2"/>
      <c r="V995" s="2"/>
    </row>
    <row r="996" ht="15.75" customHeight="1">
      <c r="G996" s="2"/>
      <c r="S996" s="2"/>
      <c r="V996" s="2"/>
    </row>
    <row r="997" ht="15.75" customHeight="1">
      <c r="G997" s="2"/>
      <c r="S997" s="2"/>
      <c r="V997" s="2"/>
    </row>
    <row r="998" ht="15.75" customHeight="1">
      <c r="G998" s="2"/>
      <c r="S998" s="2"/>
      <c r="V998" s="2"/>
    </row>
    <row r="999" ht="15.75" customHeight="1">
      <c r="G999" s="2"/>
      <c r="S999" s="2"/>
      <c r="V999" s="2"/>
    </row>
    <row r="1000" ht="15.75" customHeight="1">
      <c r="G1000" s="2"/>
      <c r="S1000" s="2"/>
      <c r="V1000" s="2"/>
    </row>
    <row r="1001" ht="15.75" customHeight="1">
      <c r="G1001" s="2"/>
      <c r="S1001" s="2"/>
      <c r="V1001" s="2"/>
    </row>
    <row r="1002" ht="15.75" customHeight="1">
      <c r="G1002" s="2"/>
      <c r="S1002" s="2"/>
      <c r="V1002" s="2"/>
    </row>
    <row r="1003" ht="15.75" customHeight="1">
      <c r="G1003" s="2"/>
      <c r="S1003" s="2"/>
      <c r="V1003" s="2"/>
    </row>
    <row r="1004" ht="15.75" customHeight="1">
      <c r="G1004" s="2"/>
      <c r="S1004" s="2"/>
      <c r="V1004" s="2"/>
    </row>
    <row r="1005" ht="15.75" customHeight="1">
      <c r="G1005" s="2"/>
      <c r="S1005" s="2"/>
      <c r="V1005" s="2"/>
    </row>
    <row r="1006" ht="15.75" customHeight="1">
      <c r="G1006" s="2"/>
      <c r="S1006" s="2"/>
      <c r="V1006" s="2"/>
    </row>
    <row r="1007" ht="15.75" customHeight="1">
      <c r="G1007" s="2"/>
      <c r="S1007" s="2"/>
      <c r="V1007" s="2"/>
    </row>
    <row r="1008" ht="15.75" customHeight="1">
      <c r="G1008" s="2"/>
      <c r="S1008" s="2"/>
      <c r="V1008" s="2"/>
    </row>
    <row r="1009" ht="15.75" customHeight="1">
      <c r="G1009" s="2"/>
      <c r="S1009" s="2"/>
      <c r="V1009" s="2"/>
    </row>
    <row r="1010" ht="15.75" customHeight="1">
      <c r="G1010" s="2"/>
      <c r="S1010" s="2"/>
      <c r="V1010" s="2"/>
    </row>
    <row r="1011" ht="15.75" customHeight="1">
      <c r="G1011" s="2"/>
      <c r="S1011" s="2"/>
      <c r="V1011" s="2"/>
    </row>
    <row r="1012" ht="15.75" customHeight="1">
      <c r="G1012" s="2"/>
      <c r="S1012" s="2"/>
      <c r="V1012" s="2"/>
    </row>
    <row r="1013" ht="15.75" customHeight="1">
      <c r="G1013" s="2"/>
      <c r="S1013" s="2"/>
      <c r="V1013" s="2"/>
    </row>
    <row r="1014" ht="15.75" customHeight="1">
      <c r="G1014" s="2"/>
      <c r="S1014" s="2"/>
      <c r="V1014" s="2"/>
    </row>
    <row r="1015" ht="15.75" customHeight="1">
      <c r="G1015" s="2"/>
      <c r="S1015" s="2"/>
      <c r="V1015" s="2"/>
    </row>
    <row r="1016" ht="15.75" customHeight="1">
      <c r="G1016" s="2"/>
      <c r="S1016" s="2"/>
      <c r="V1016" s="2"/>
    </row>
    <row r="1017" ht="15.75" customHeight="1">
      <c r="G1017" s="2"/>
      <c r="S1017" s="2"/>
      <c r="V1017" s="2"/>
    </row>
    <row r="1018" ht="15.75" customHeight="1">
      <c r="G1018" s="2"/>
      <c r="S1018" s="2"/>
      <c r="V1018" s="2"/>
    </row>
    <row r="1019" ht="15.75" customHeight="1">
      <c r="G1019" s="2"/>
      <c r="S1019" s="2"/>
      <c r="V1019" s="2"/>
    </row>
    <row r="1020" ht="15.75" customHeight="1">
      <c r="G1020" s="2"/>
      <c r="S1020" s="2"/>
      <c r="V1020" s="2"/>
    </row>
    <row r="1021" ht="15.75" customHeight="1">
      <c r="G1021" s="2"/>
      <c r="S1021" s="2"/>
      <c r="V1021" s="2"/>
    </row>
    <row r="1022" ht="15.75" customHeight="1">
      <c r="G1022" s="2"/>
      <c r="S1022" s="2"/>
      <c r="V1022" s="2"/>
    </row>
    <row r="1023" ht="15.75" customHeight="1">
      <c r="G1023" s="2"/>
      <c r="S1023" s="2"/>
      <c r="V1023" s="2"/>
    </row>
    <row r="1024" ht="15.75" customHeight="1">
      <c r="G1024" s="2"/>
      <c r="S1024" s="2"/>
      <c r="V1024" s="2"/>
    </row>
    <row r="1025" ht="15.75" customHeight="1">
      <c r="G1025" s="2"/>
      <c r="S1025" s="2"/>
      <c r="V1025" s="2"/>
    </row>
  </sheetData>
  <mergeCells count="8">
    <mergeCell ref="G2:Q3"/>
    <mergeCell ref="H5:Q5"/>
    <mergeCell ref="B8:C8"/>
    <mergeCell ref="G29:Q30"/>
    <mergeCell ref="B33:C33"/>
    <mergeCell ref="B41:C41"/>
    <mergeCell ref="E41:F41"/>
    <mergeCell ref="B55:C55"/>
  </mergeCells>
  <conditionalFormatting sqref="A9:AE26">
    <cfRule type="notContainsBlanks" dxfId="0" priority="1">
      <formula>LEN(TRIM(A9))&gt;0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3" max="3" width="19.0"/>
    <col customWidth="1" min="4" max="4" width="9.14"/>
    <col customWidth="1" min="5" max="5" width="10.14"/>
    <col customWidth="1" min="6" max="6" width="11.43"/>
    <col customWidth="1" min="7" max="7" width="12.86"/>
    <col customWidth="1" min="8" max="12" width="9.14"/>
    <col customWidth="1" min="13" max="13" width="12.29"/>
    <col customWidth="1" min="14" max="18" width="8.57"/>
    <col customWidth="1" min="19" max="19" width="9.71"/>
    <col customWidth="1" min="20" max="20" width="9.0"/>
    <col customWidth="1" min="21" max="21" width="9.14"/>
    <col customWidth="1" min="22" max="22" width="12.0"/>
  </cols>
  <sheetData>
    <row r="1">
      <c r="G1" s="625"/>
      <c r="V1" s="2"/>
    </row>
    <row r="2">
      <c r="G2" s="626" t="s">
        <v>856</v>
      </c>
      <c r="H2" s="535"/>
      <c r="I2" s="535"/>
      <c r="J2" s="535"/>
      <c r="K2" s="535"/>
      <c r="L2" s="535"/>
      <c r="M2" s="535"/>
      <c r="N2" s="535"/>
      <c r="O2" s="535"/>
      <c r="P2" s="535"/>
      <c r="Q2" s="627"/>
      <c r="R2" s="628"/>
      <c r="V2" s="2"/>
    </row>
    <row r="3">
      <c r="G3" s="629"/>
      <c r="H3" s="630"/>
      <c r="I3" s="630"/>
      <c r="J3" s="630"/>
      <c r="K3" s="630"/>
      <c r="L3" s="630"/>
      <c r="M3" s="630"/>
      <c r="N3" s="630"/>
      <c r="O3" s="630"/>
      <c r="P3" s="630"/>
      <c r="Q3" s="631"/>
      <c r="R3" s="628"/>
      <c r="V3" s="2"/>
    </row>
    <row r="4">
      <c r="G4" s="625"/>
      <c r="L4" s="13"/>
      <c r="M4" s="13"/>
      <c r="N4" s="307"/>
      <c r="O4" s="307"/>
      <c r="P4" s="307"/>
      <c r="V4" s="2"/>
    </row>
    <row r="5">
      <c r="B5" s="664"/>
      <c r="C5" s="664"/>
      <c r="D5" s="664"/>
      <c r="E5" s="664"/>
      <c r="F5" s="664"/>
      <c r="G5" s="751"/>
      <c r="H5" s="664"/>
      <c r="I5" s="664"/>
      <c r="J5" s="664"/>
      <c r="K5" s="664"/>
      <c r="L5" s="664"/>
      <c r="M5" s="664"/>
      <c r="N5" s="664"/>
      <c r="O5" s="664"/>
      <c r="P5" s="664"/>
      <c r="Q5" s="664"/>
      <c r="R5" s="752" t="s">
        <v>556</v>
      </c>
      <c r="S5" s="752" t="s">
        <v>75</v>
      </c>
      <c r="V5" s="2"/>
    </row>
    <row r="6" ht="37.5" customHeight="1">
      <c r="B6" s="641" t="s">
        <v>857</v>
      </c>
      <c r="C6" s="106"/>
      <c r="D6" s="642">
        <v>18.0</v>
      </c>
      <c r="E6" s="642"/>
      <c r="F6" s="642"/>
      <c r="G6" s="643"/>
      <c r="H6" s="644"/>
      <c r="I6" s="645"/>
      <c r="J6" s="646"/>
      <c r="K6" s="753"/>
      <c r="L6" s="648"/>
      <c r="M6" s="649"/>
      <c r="N6" s="650"/>
      <c r="O6" s="651"/>
      <c r="P6" s="652"/>
      <c r="Q6" s="653"/>
      <c r="R6" s="754"/>
      <c r="S6" s="755"/>
      <c r="V6" s="2"/>
    </row>
    <row r="7">
      <c r="B7" s="756" t="s">
        <v>715</v>
      </c>
      <c r="D7" s="584">
        <v>1.0</v>
      </c>
      <c r="E7" s="94"/>
      <c r="F7" s="756" t="s">
        <v>716</v>
      </c>
      <c r="G7" s="657">
        <v>210.0</v>
      </c>
      <c r="H7" s="278"/>
      <c r="I7" s="137"/>
      <c r="J7" s="138"/>
      <c r="K7" s="139"/>
      <c r="L7" s="634"/>
      <c r="M7" s="635"/>
      <c r="N7" s="636"/>
      <c r="O7" s="143"/>
      <c r="P7" s="149"/>
      <c r="Q7" s="637"/>
      <c r="R7" s="584">
        <f t="shared" ref="R7:R24" si="1">SUM(H7:Q7)</f>
        <v>0</v>
      </c>
      <c r="S7" s="658">
        <f t="shared" ref="S7:S24" si="2">R7*G7</f>
        <v>0</v>
      </c>
      <c r="V7" s="2"/>
    </row>
    <row r="8">
      <c r="B8" s="757" t="s">
        <v>717</v>
      </c>
      <c r="D8" s="707">
        <v>1.0</v>
      </c>
      <c r="E8" s="94"/>
      <c r="F8" s="757" t="s">
        <v>718</v>
      </c>
      <c r="G8" s="657">
        <v>210.0</v>
      </c>
      <c r="H8" s="521"/>
      <c r="I8" s="522"/>
      <c r="J8" s="523"/>
      <c r="K8" s="524"/>
      <c r="L8" s="661"/>
      <c r="M8" s="635"/>
      <c r="N8" s="636"/>
      <c r="O8" s="143"/>
      <c r="P8" s="149"/>
      <c r="Q8" s="662"/>
      <c r="R8" s="584">
        <f t="shared" si="1"/>
        <v>0</v>
      </c>
      <c r="S8" s="658">
        <f t="shared" si="2"/>
        <v>0</v>
      </c>
      <c r="V8" s="2"/>
    </row>
    <row r="9">
      <c r="B9" s="757" t="s">
        <v>719</v>
      </c>
      <c r="D9" s="707">
        <v>1.0</v>
      </c>
      <c r="E9" s="94"/>
      <c r="F9" s="757" t="s">
        <v>720</v>
      </c>
      <c r="G9" s="657">
        <v>305.0</v>
      </c>
      <c r="H9" s="521"/>
      <c r="I9" s="522"/>
      <c r="J9" s="523"/>
      <c r="K9" s="524"/>
      <c r="L9" s="661"/>
      <c r="M9" s="635"/>
      <c r="N9" s="636"/>
      <c r="O9" s="143"/>
      <c r="P9" s="149"/>
      <c r="Q9" s="662"/>
      <c r="R9" s="584">
        <f t="shared" si="1"/>
        <v>0</v>
      </c>
      <c r="S9" s="658">
        <f t="shared" si="2"/>
        <v>0</v>
      </c>
      <c r="V9" s="2"/>
    </row>
    <row r="10">
      <c r="B10" s="757" t="s">
        <v>721</v>
      </c>
      <c r="D10" s="707">
        <v>1.0</v>
      </c>
      <c r="E10" s="94"/>
      <c r="F10" s="757" t="s">
        <v>722</v>
      </c>
      <c r="G10" s="657">
        <v>305.0</v>
      </c>
      <c r="H10" s="521"/>
      <c r="I10" s="522"/>
      <c r="J10" s="523"/>
      <c r="K10" s="524"/>
      <c r="L10" s="661"/>
      <c r="M10" s="635"/>
      <c r="N10" s="636"/>
      <c r="O10" s="143"/>
      <c r="P10" s="149"/>
      <c r="Q10" s="662"/>
      <c r="R10" s="584">
        <f t="shared" si="1"/>
        <v>0</v>
      </c>
      <c r="S10" s="658">
        <f t="shared" si="2"/>
        <v>0</v>
      </c>
      <c r="V10" s="2"/>
    </row>
    <row r="11">
      <c r="B11" s="757" t="s">
        <v>723</v>
      </c>
      <c r="D11" s="707">
        <v>1.0</v>
      </c>
      <c r="E11" s="94"/>
      <c r="F11" s="757" t="s">
        <v>724</v>
      </c>
      <c r="G11" s="657">
        <v>305.0</v>
      </c>
      <c r="H11" s="521"/>
      <c r="I11" s="522"/>
      <c r="J11" s="523"/>
      <c r="K11" s="524"/>
      <c r="L11" s="661"/>
      <c r="M11" s="635"/>
      <c r="N11" s="636"/>
      <c r="O11" s="143"/>
      <c r="P11" s="149"/>
      <c r="Q11" s="662"/>
      <c r="R11" s="584">
        <f t="shared" si="1"/>
        <v>0</v>
      </c>
      <c r="S11" s="658">
        <f t="shared" si="2"/>
        <v>0</v>
      </c>
      <c r="V11" s="2"/>
    </row>
    <row r="12">
      <c r="B12" s="757" t="s">
        <v>725</v>
      </c>
      <c r="D12" s="707">
        <v>1.0</v>
      </c>
      <c r="E12" s="94"/>
      <c r="F12" s="757" t="s">
        <v>726</v>
      </c>
      <c r="G12" s="657">
        <v>305.0</v>
      </c>
      <c r="H12" s="521"/>
      <c r="I12" s="522"/>
      <c r="J12" s="523"/>
      <c r="K12" s="524"/>
      <c r="L12" s="661"/>
      <c r="M12" s="635"/>
      <c r="N12" s="636"/>
      <c r="O12" s="143"/>
      <c r="P12" s="149"/>
      <c r="Q12" s="662"/>
      <c r="R12" s="584">
        <f t="shared" si="1"/>
        <v>0</v>
      </c>
      <c r="S12" s="658">
        <f t="shared" si="2"/>
        <v>0</v>
      </c>
      <c r="V12" s="2"/>
    </row>
    <row r="13">
      <c r="B13" s="757" t="s">
        <v>727</v>
      </c>
      <c r="D13" s="707">
        <v>1.0</v>
      </c>
      <c r="E13" s="94"/>
      <c r="F13" s="757" t="s">
        <v>728</v>
      </c>
      <c r="G13" s="657">
        <v>505.0</v>
      </c>
      <c r="H13" s="521"/>
      <c r="I13" s="522"/>
      <c r="J13" s="523"/>
      <c r="K13" s="524"/>
      <c r="L13" s="661"/>
      <c r="M13" s="635"/>
      <c r="N13" s="636"/>
      <c r="O13" s="143"/>
      <c r="P13" s="149"/>
      <c r="Q13" s="662"/>
      <c r="R13" s="584">
        <f t="shared" si="1"/>
        <v>0</v>
      </c>
      <c r="S13" s="658">
        <f t="shared" si="2"/>
        <v>0</v>
      </c>
      <c r="V13" s="2"/>
    </row>
    <row r="14">
      <c r="B14" s="757" t="s">
        <v>729</v>
      </c>
      <c r="D14" s="707">
        <v>1.0</v>
      </c>
      <c r="E14" s="94"/>
      <c r="F14" s="757" t="s">
        <v>730</v>
      </c>
      <c r="G14" s="657">
        <v>505.0</v>
      </c>
      <c r="H14" s="521"/>
      <c r="I14" s="522"/>
      <c r="J14" s="523"/>
      <c r="K14" s="524"/>
      <c r="L14" s="661"/>
      <c r="M14" s="635"/>
      <c r="N14" s="636"/>
      <c r="O14" s="143"/>
      <c r="P14" s="149"/>
      <c r="Q14" s="662"/>
      <c r="R14" s="584">
        <f t="shared" si="1"/>
        <v>0</v>
      </c>
      <c r="S14" s="658">
        <f t="shared" si="2"/>
        <v>0</v>
      </c>
      <c r="V14" s="2"/>
    </row>
    <row r="15">
      <c r="B15" s="757" t="s">
        <v>731</v>
      </c>
      <c r="D15" s="707">
        <v>1.0</v>
      </c>
      <c r="E15" s="94"/>
      <c r="F15" s="757" t="s">
        <v>732</v>
      </c>
      <c r="G15" s="657">
        <v>505.0</v>
      </c>
      <c r="H15" s="521"/>
      <c r="I15" s="522"/>
      <c r="J15" s="523"/>
      <c r="K15" s="524"/>
      <c r="L15" s="661"/>
      <c r="M15" s="635"/>
      <c r="N15" s="636"/>
      <c r="O15" s="143"/>
      <c r="P15" s="149"/>
      <c r="Q15" s="662"/>
      <c r="R15" s="584">
        <f t="shared" si="1"/>
        <v>0</v>
      </c>
      <c r="S15" s="658">
        <f t="shared" si="2"/>
        <v>0</v>
      </c>
      <c r="V15" s="2"/>
    </row>
    <row r="16">
      <c r="B16" s="757" t="s">
        <v>733</v>
      </c>
      <c r="D16" s="707">
        <v>1.0</v>
      </c>
      <c r="E16" s="94"/>
      <c r="F16" s="757" t="s">
        <v>734</v>
      </c>
      <c r="G16" s="657">
        <v>505.0</v>
      </c>
      <c r="H16" s="521"/>
      <c r="I16" s="522"/>
      <c r="J16" s="523"/>
      <c r="K16" s="524"/>
      <c r="L16" s="661"/>
      <c r="M16" s="635"/>
      <c r="N16" s="636"/>
      <c r="O16" s="143"/>
      <c r="P16" s="149"/>
      <c r="Q16" s="662"/>
      <c r="R16" s="584">
        <f t="shared" si="1"/>
        <v>0</v>
      </c>
      <c r="S16" s="658">
        <f t="shared" si="2"/>
        <v>0</v>
      </c>
      <c r="V16" s="2"/>
    </row>
    <row r="17">
      <c r="B17" s="757" t="s">
        <v>735</v>
      </c>
      <c r="D17" s="707">
        <v>1.0</v>
      </c>
      <c r="E17" s="94"/>
      <c r="F17" s="757" t="s">
        <v>736</v>
      </c>
      <c r="G17" s="657">
        <v>505.0</v>
      </c>
      <c r="H17" s="521"/>
      <c r="I17" s="522"/>
      <c r="J17" s="523"/>
      <c r="K17" s="524"/>
      <c r="L17" s="661"/>
      <c r="M17" s="635"/>
      <c r="N17" s="636"/>
      <c r="O17" s="143"/>
      <c r="P17" s="149"/>
      <c r="Q17" s="662"/>
      <c r="R17" s="584">
        <f t="shared" si="1"/>
        <v>0</v>
      </c>
      <c r="S17" s="658">
        <f t="shared" si="2"/>
        <v>0</v>
      </c>
      <c r="V17" s="2"/>
    </row>
    <row r="18">
      <c r="B18" s="757" t="s">
        <v>737</v>
      </c>
      <c r="D18" s="707">
        <v>1.0</v>
      </c>
      <c r="E18" s="94"/>
      <c r="F18" s="757" t="s">
        <v>738</v>
      </c>
      <c r="G18" s="657">
        <v>680.0</v>
      </c>
      <c r="H18" s="521"/>
      <c r="I18" s="522"/>
      <c r="J18" s="523"/>
      <c r="K18" s="524"/>
      <c r="L18" s="661"/>
      <c r="M18" s="635"/>
      <c r="N18" s="636"/>
      <c r="O18" s="143"/>
      <c r="P18" s="149"/>
      <c r="Q18" s="662"/>
      <c r="R18" s="584">
        <f t="shared" si="1"/>
        <v>0</v>
      </c>
      <c r="S18" s="658">
        <f t="shared" si="2"/>
        <v>0</v>
      </c>
      <c r="V18" s="2"/>
    </row>
    <row r="19">
      <c r="B19" s="757" t="s">
        <v>739</v>
      </c>
      <c r="D19" s="707">
        <v>1.0</v>
      </c>
      <c r="E19" s="94"/>
      <c r="F19" s="757" t="s">
        <v>740</v>
      </c>
      <c r="G19" s="657">
        <v>680.0</v>
      </c>
      <c r="H19" s="521"/>
      <c r="I19" s="522"/>
      <c r="J19" s="523"/>
      <c r="K19" s="524"/>
      <c r="L19" s="661"/>
      <c r="M19" s="635"/>
      <c r="N19" s="636"/>
      <c r="O19" s="143"/>
      <c r="P19" s="149"/>
      <c r="Q19" s="662"/>
      <c r="R19" s="584">
        <f t="shared" si="1"/>
        <v>0</v>
      </c>
      <c r="S19" s="658">
        <f t="shared" si="2"/>
        <v>0</v>
      </c>
      <c r="V19" s="2"/>
    </row>
    <row r="20">
      <c r="B20" s="757" t="s">
        <v>741</v>
      </c>
      <c r="D20" s="707">
        <v>1.0</v>
      </c>
      <c r="E20" s="94"/>
      <c r="F20" s="757" t="s">
        <v>742</v>
      </c>
      <c r="G20" s="657">
        <v>680.0</v>
      </c>
      <c r="H20" s="521"/>
      <c r="I20" s="522"/>
      <c r="J20" s="523"/>
      <c r="K20" s="524"/>
      <c r="L20" s="661"/>
      <c r="M20" s="635"/>
      <c r="N20" s="636"/>
      <c r="O20" s="143"/>
      <c r="P20" s="149"/>
      <c r="Q20" s="662"/>
      <c r="R20" s="584">
        <f t="shared" si="1"/>
        <v>0</v>
      </c>
      <c r="S20" s="658">
        <f t="shared" si="2"/>
        <v>0</v>
      </c>
      <c r="V20" s="2"/>
    </row>
    <row r="21">
      <c r="B21" s="757" t="s">
        <v>743</v>
      </c>
      <c r="D21" s="707">
        <v>1.0</v>
      </c>
      <c r="E21" s="94"/>
      <c r="F21" s="757" t="s">
        <v>744</v>
      </c>
      <c r="G21" s="657">
        <v>680.0</v>
      </c>
      <c r="H21" s="521"/>
      <c r="I21" s="522"/>
      <c r="J21" s="523"/>
      <c r="K21" s="524"/>
      <c r="L21" s="661"/>
      <c r="M21" s="635"/>
      <c r="N21" s="636"/>
      <c r="O21" s="143"/>
      <c r="P21" s="149"/>
      <c r="Q21" s="662"/>
      <c r="R21" s="584">
        <f t="shared" si="1"/>
        <v>0</v>
      </c>
      <c r="S21" s="658">
        <f t="shared" si="2"/>
        <v>0</v>
      </c>
      <c r="V21" s="2"/>
    </row>
    <row r="22">
      <c r="B22" s="757" t="s">
        <v>745</v>
      </c>
      <c r="D22" s="707">
        <v>1.0</v>
      </c>
      <c r="E22" s="94"/>
      <c r="F22" s="757" t="s">
        <v>746</v>
      </c>
      <c r="G22" s="657">
        <v>625.0</v>
      </c>
      <c r="H22" s="521"/>
      <c r="I22" s="522"/>
      <c r="J22" s="523"/>
      <c r="K22" s="524"/>
      <c r="L22" s="661"/>
      <c r="M22" s="635"/>
      <c r="N22" s="636"/>
      <c r="O22" s="143"/>
      <c r="P22" s="149"/>
      <c r="Q22" s="662"/>
      <c r="R22" s="584">
        <f t="shared" si="1"/>
        <v>0</v>
      </c>
      <c r="S22" s="658">
        <f t="shared" si="2"/>
        <v>0</v>
      </c>
      <c r="V22" s="2"/>
    </row>
    <row r="23">
      <c r="B23" s="757" t="s">
        <v>747</v>
      </c>
      <c r="D23" s="707">
        <v>1.0</v>
      </c>
      <c r="E23" s="94"/>
      <c r="F23" s="757" t="s">
        <v>748</v>
      </c>
      <c r="G23" s="663">
        <v>880.0</v>
      </c>
      <c r="H23" s="521"/>
      <c r="I23" s="522"/>
      <c r="J23" s="523"/>
      <c r="K23" s="524"/>
      <c r="L23" s="661"/>
      <c r="M23" s="635"/>
      <c r="N23" s="636"/>
      <c r="O23" s="143"/>
      <c r="P23" s="149"/>
      <c r="Q23" s="662"/>
      <c r="R23" s="584">
        <f t="shared" si="1"/>
        <v>0</v>
      </c>
      <c r="S23" s="658">
        <f t="shared" si="2"/>
        <v>0</v>
      </c>
      <c r="V23" s="2"/>
    </row>
    <row r="24">
      <c r="B24" s="757" t="s">
        <v>749</v>
      </c>
      <c r="D24" s="707">
        <v>1.0</v>
      </c>
      <c r="E24" s="94"/>
      <c r="F24" s="757" t="s">
        <v>750</v>
      </c>
      <c r="G24" s="663">
        <v>880.0</v>
      </c>
      <c r="H24" s="521"/>
      <c r="I24" s="522"/>
      <c r="J24" s="523"/>
      <c r="K24" s="524"/>
      <c r="L24" s="661"/>
      <c r="M24" s="635"/>
      <c r="N24" s="636"/>
      <c r="O24" s="143"/>
      <c r="P24" s="149"/>
      <c r="Q24" s="758"/>
      <c r="R24" s="759">
        <f t="shared" si="1"/>
        <v>0</v>
      </c>
      <c r="S24" s="760">
        <f t="shared" si="2"/>
        <v>0</v>
      </c>
      <c r="V24" s="2"/>
    </row>
    <row r="25">
      <c r="G25" s="625"/>
      <c r="L25" s="13"/>
      <c r="M25" s="13"/>
      <c r="N25" s="307"/>
      <c r="O25" s="307"/>
      <c r="P25" s="307"/>
      <c r="Q25" s="761" t="s">
        <v>751</v>
      </c>
      <c r="R25" s="761">
        <f>SUM(R7:R24)+SUM(R6*D6)</f>
        <v>0</v>
      </c>
      <c r="S25" s="762">
        <f>SUM(S6:S24)</f>
        <v>0</v>
      </c>
      <c r="V25" s="2"/>
    </row>
    <row r="26">
      <c r="G26" s="625"/>
      <c r="L26" s="13"/>
      <c r="M26" s="13"/>
      <c r="N26" s="307"/>
      <c r="O26" s="307"/>
      <c r="P26" s="307"/>
      <c r="V26" s="2"/>
    </row>
    <row r="27">
      <c r="G27" s="626" t="s">
        <v>858</v>
      </c>
      <c r="H27" s="535"/>
      <c r="I27" s="535"/>
      <c r="J27" s="535"/>
      <c r="K27" s="535"/>
      <c r="L27" s="535"/>
      <c r="M27" s="535"/>
      <c r="N27" s="535"/>
      <c r="O27" s="535"/>
      <c r="P27" s="535"/>
      <c r="Q27" s="627"/>
      <c r="V27" s="2"/>
    </row>
    <row r="28">
      <c r="G28" s="629"/>
      <c r="H28" s="630"/>
      <c r="I28" s="630"/>
      <c r="J28" s="630"/>
      <c r="K28" s="630"/>
      <c r="L28" s="630"/>
      <c r="M28" s="630"/>
      <c r="N28" s="630"/>
      <c r="O28" s="630"/>
      <c r="P28" s="630"/>
      <c r="Q28" s="631"/>
      <c r="V28" s="2"/>
    </row>
    <row r="29">
      <c r="G29" s="625"/>
      <c r="L29" s="13"/>
      <c r="M29" s="13"/>
      <c r="N29" s="307" t="s">
        <v>859</v>
      </c>
      <c r="O29" s="307" t="s">
        <v>859</v>
      </c>
      <c r="P29" s="307" t="s">
        <v>859</v>
      </c>
      <c r="V29" s="2"/>
    </row>
    <row r="30">
      <c r="B30" s="209" t="s">
        <v>69</v>
      </c>
      <c r="C30" s="210" t="s">
        <v>70</v>
      </c>
      <c r="D30" s="211" t="s">
        <v>71</v>
      </c>
      <c r="E30" s="211" t="s">
        <v>555</v>
      </c>
      <c r="F30" s="211" t="s">
        <v>72</v>
      </c>
      <c r="G30" s="212" t="s">
        <v>708</v>
      </c>
      <c r="H30" s="632" t="s">
        <v>860</v>
      </c>
      <c r="I30" s="5"/>
      <c r="J30" s="5"/>
      <c r="K30" s="5"/>
      <c r="L30" s="710"/>
      <c r="M30" s="763"/>
      <c r="N30" s="632" t="s">
        <v>860</v>
      </c>
      <c r="O30" s="5"/>
      <c r="P30" s="5"/>
      <c r="Q30" s="5"/>
      <c r="R30" s="5"/>
      <c r="S30" s="710"/>
      <c r="T30" s="150" t="s">
        <v>556</v>
      </c>
      <c r="U30" s="151" t="s">
        <v>74</v>
      </c>
      <c r="V30" s="152" t="s">
        <v>75</v>
      </c>
    </row>
    <row r="31">
      <c r="B31" s="307"/>
      <c r="C31" s="307"/>
      <c r="D31" s="307"/>
      <c r="E31" s="307"/>
      <c r="F31" s="307"/>
      <c r="G31" s="111"/>
      <c r="H31" s="521">
        <v>1018.0</v>
      </c>
      <c r="I31" s="522">
        <v>3020.0</v>
      </c>
      <c r="J31" s="523">
        <v>5015.0</v>
      </c>
      <c r="K31" s="524">
        <v>9005.0</v>
      </c>
      <c r="L31" s="661" t="s">
        <v>710</v>
      </c>
      <c r="M31" s="507"/>
      <c r="N31" s="764">
        <v>2005.0</v>
      </c>
      <c r="O31" s="765">
        <v>6038.0</v>
      </c>
      <c r="P31" s="766">
        <v>3017.0</v>
      </c>
      <c r="Q31" s="525">
        <v>4008.0</v>
      </c>
      <c r="R31" s="527">
        <v>4005.0</v>
      </c>
      <c r="S31" s="528">
        <v>6001.0</v>
      </c>
      <c r="T31" s="752"/>
      <c r="U31" s="752"/>
      <c r="V31" s="767"/>
    </row>
    <row r="32">
      <c r="B32" s="664"/>
      <c r="C32" s="665"/>
      <c r="D32" s="666"/>
      <c r="E32" s="94"/>
      <c r="F32" s="667"/>
      <c r="G32" s="669"/>
      <c r="H32" s="638"/>
      <c r="I32" s="638"/>
      <c r="J32" s="638"/>
      <c r="K32" s="638"/>
      <c r="L32" s="638"/>
      <c r="M32" s="638"/>
      <c r="N32" s="638"/>
      <c r="O32" s="638"/>
      <c r="P32" s="638"/>
      <c r="Q32" s="638"/>
      <c r="R32" s="638"/>
      <c r="S32" s="638"/>
      <c r="T32" s="638"/>
      <c r="U32" s="639"/>
      <c r="V32" s="640"/>
    </row>
    <row r="33">
      <c r="B33" s="768" t="s">
        <v>861</v>
      </c>
      <c r="C33" s="769"/>
      <c r="D33" s="770">
        <v>18.0</v>
      </c>
      <c r="E33" s="191"/>
      <c r="F33" s="771"/>
      <c r="G33" s="772"/>
      <c r="H33" s="552"/>
      <c r="I33" s="553"/>
      <c r="J33" s="554"/>
      <c r="K33" s="555"/>
      <c r="L33" s="773"/>
      <c r="M33" s="774"/>
      <c r="N33" s="775"/>
      <c r="O33" s="704"/>
      <c r="P33" s="705"/>
      <c r="Q33" s="556"/>
      <c r="R33" s="558"/>
      <c r="S33" s="706"/>
      <c r="T33" s="550"/>
      <c r="U33" s="550"/>
      <c r="V33" s="776"/>
    </row>
    <row r="34" ht="29.25" customHeight="1">
      <c r="G34" s="2"/>
      <c r="V34" s="2"/>
    </row>
    <row r="35" ht="29.25" customHeight="1">
      <c r="B35" s="777" t="s">
        <v>862</v>
      </c>
      <c r="C35" s="778"/>
      <c r="D35" s="684"/>
      <c r="E35" s="684"/>
      <c r="F35" s="685"/>
      <c r="G35" s="571"/>
      <c r="H35" s="687"/>
      <c r="I35" s="610"/>
      <c r="J35" s="611"/>
      <c r="K35" s="688"/>
      <c r="L35" s="689"/>
      <c r="M35" s="779"/>
      <c r="N35" s="691"/>
      <c r="O35" s="678"/>
      <c r="P35" s="679"/>
      <c r="Q35" s="613"/>
      <c r="R35" s="692"/>
      <c r="S35" s="680"/>
      <c r="T35" s="600">
        <f>(SUM(H35:L35)+SUM(N35:S35))*6</f>
        <v>0</v>
      </c>
      <c r="U35" s="600"/>
      <c r="V35" s="654">
        <f>(M35*SUM(N35:S35))+G35*(SUM(H35:L35))</f>
        <v>0</v>
      </c>
    </row>
    <row r="36" ht="69.75" customHeight="1">
      <c r="B36" s="727" t="s">
        <v>863</v>
      </c>
      <c r="C36" s="583"/>
      <c r="D36" s="584">
        <v>1.0</v>
      </c>
      <c r="E36" s="584" t="s">
        <v>756</v>
      </c>
      <c r="F36" s="585" t="s">
        <v>757</v>
      </c>
      <c r="G36" s="694">
        <v>375.0</v>
      </c>
      <c r="H36" s="587"/>
      <c r="I36" s="588"/>
      <c r="J36" s="589"/>
      <c r="K36" s="621"/>
      <c r="L36" s="695"/>
      <c r="M36" s="696"/>
      <c r="N36" s="697"/>
      <c r="O36" s="698"/>
      <c r="P36" s="699"/>
      <c r="Q36" s="591"/>
      <c r="R36" s="593"/>
      <c r="S36" s="700"/>
      <c r="T36" s="584">
        <f t="shared" ref="T36:T41" si="3">SUM(H36:L36)+SUM(N36:S36)</f>
        <v>0</v>
      </c>
      <c r="U36" s="584"/>
      <c r="V36" s="595">
        <f t="shared" ref="V36:V41" si="4">T36*G36</f>
        <v>0</v>
      </c>
    </row>
    <row r="37" ht="69.75" customHeight="1">
      <c r="B37" s="693" t="s">
        <v>864</v>
      </c>
      <c r="C37" s="191"/>
      <c r="D37" s="550">
        <v>1.0</v>
      </c>
      <c r="E37" s="550" t="s">
        <v>759</v>
      </c>
      <c r="F37" s="157" t="s">
        <v>760</v>
      </c>
      <c r="G37" s="694">
        <v>375.0</v>
      </c>
      <c r="H37" s="552"/>
      <c r="I37" s="553"/>
      <c r="J37" s="554"/>
      <c r="K37" s="555"/>
      <c r="L37" s="701"/>
      <c r="M37" s="696"/>
      <c r="N37" s="703"/>
      <c r="O37" s="704"/>
      <c r="P37" s="705"/>
      <c r="Q37" s="556"/>
      <c r="R37" s="558"/>
      <c r="S37" s="706"/>
      <c r="T37" s="707">
        <f t="shared" si="3"/>
        <v>0</v>
      </c>
      <c r="U37" s="550"/>
      <c r="V37" s="596">
        <f t="shared" si="4"/>
        <v>0</v>
      </c>
    </row>
    <row r="38" ht="69.75" customHeight="1">
      <c r="B38" s="693" t="s">
        <v>865</v>
      </c>
      <c r="C38" s="191"/>
      <c r="D38" s="550">
        <v>1.0</v>
      </c>
      <c r="E38" s="550" t="s">
        <v>762</v>
      </c>
      <c r="F38" s="157" t="s">
        <v>763</v>
      </c>
      <c r="G38" s="694">
        <v>375.0</v>
      </c>
      <c r="H38" s="552"/>
      <c r="I38" s="553"/>
      <c r="J38" s="554"/>
      <c r="K38" s="555"/>
      <c r="L38" s="701"/>
      <c r="M38" s="696"/>
      <c r="N38" s="703"/>
      <c r="O38" s="704"/>
      <c r="P38" s="705"/>
      <c r="Q38" s="556"/>
      <c r="R38" s="558"/>
      <c r="S38" s="706"/>
      <c r="T38" s="707">
        <f t="shared" si="3"/>
        <v>0</v>
      </c>
      <c r="U38" s="550"/>
      <c r="V38" s="596">
        <f t="shared" si="4"/>
        <v>0</v>
      </c>
    </row>
    <row r="39" ht="69.75" customHeight="1">
      <c r="B39" s="693" t="s">
        <v>866</v>
      </c>
      <c r="C39" s="191"/>
      <c r="D39" s="550">
        <v>1.0</v>
      </c>
      <c r="E39" s="550" t="s">
        <v>765</v>
      </c>
      <c r="F39" s="157" t="s">
        <v>766</v>
      </c>
      <c r="G39" s="694">
        <v>375.0</v>
      </c>
      <c r="H39" s="552"/>
      <c r="I39" s="553"/>
      <c r="J39" s="554"/>
      <c r="K39" s="555"/>
      <c r="L39" s="701"/>
      <c r="M39" s="696"/>
      <c r="N39" s="703"/>
      <c r="O39" s="704"/>
      <c r="P39" s="705"/>
      <c r="Q39" s="556"/>
      <c r="R39" s="558"/>
      <c r="S39" s="706"/>
      <c r="T39" s="707">
        <f t="shared" si="3"/>
        <v>0</v>
      </c>
      <c r="U39" s="550"/>
      <c r="V39" s="596">
        <f t="shared" si="4"/>
        <v>0</v>
      </c>
    </row>
    <row r="40" ht="69.75" customHeight="1">
      <c r="B40" s="693" t="s">
        <v>867</v>
      </c>
      <c r="C40" s="191"/>
      <c r="D40" s="550">
        <v>1.0</v>
      </c>
      <c r="E40" s="550" t="s">
        <v>768</v>
      </c>
      <c r="F40" s="157" t="s">
        <v>769</v>
      </c>
      <c r="G40" s="694">
        <v>375.0</v>
      </c>
      <c r="H40" s="552"/>
      <c r="I40" s="553"/>
      <c r="J40" s="554"/>
      <c r="K40" s="555"/>
      <c r="L40" s="701"/>
      <c r="M40" s="696"/>
      <c r="N40" s="703"/>
      <c r="O40" s="704"/>
      <c r="P40" s="705"/>
      <c r="Q40" s="556"/>
      <c r="R40" s="558"/>
      <c r="S40" s="706"/>
      <c r="T40" s="707">
        <f t="shared" si="3"/>
        <v>0</v>
      </c>
      <c r="U40" s="550"/>
      <c r="V40" s="596">
        <f t="shared" si="4"/>
        <v>0</v>
      </c>
    </row>
    <row r="41" ht="69.75" customHeight="1">
      <c r="B41" s="693" t="s">
        <v>868</v>
      </c>
      <c r="C41" s="191"/>
      <c r="D41" s="550">
        <v>1.0</v>
      </c>
      <c r="E41" s="550" t="s">
        <v>771</v>
      </c>
      <c r="F41" s="157" t="s">
        <v>772</v>
      </c>
      <c r="G41" s="694">
        <v>375.0</v>
      </c>
      <c r="H41" s="552"/>
      <c r="I41" s="553"/>
      <c r="J41" s="554"/>
      <c r="K41" s="604"/>
      <c r="L41" s="701"/>
      <c r="M41" s="696"/>
      <c r="N41" s="703"/>
      <c r="O41" s="704"/>
      <c r="P41" s="705"/>
      <c r="Q41" s="556"/>
      <c r="R41" s="558"/>
      <c r="S41" s="706"/>
      <c r="T41" s="707">
        <f t="shared" si="3"/>
        <v>0</v>
      </c>
      <c r="U41" s="550"/>
      <c r="V41" s="596">
        <f t="shared" si="4"/>
        <v>0</v>
      </c>
    </row>
    <row r="42" ht="23.25" customHeight="1">
      <c r="G42" s="2"/>
      <c r="V42" s="2"/>
    </row>
    <row r="43">
      <c r="B43" s="709" t="s">
        <v>869</v>
      </c>
      <c r="C43" s="710"/>
      <c r="D43" s="711">
        <f>SUM(D44:D55)</f>
        <v>12</v>
      </c>
      <c r="E43" s="712"/>
      <c r="F43" s="710"/>
      <c r="G43" s="713"/>
      <c r="H43" s="714"/>
      <c r="I43" s="715"/>
      <c r="J43" s="716"/>
      <c r="K43" s="717"/>
      <c r="L43" s="718"/>
      <c r="M43" s="780"/>
      <c r="N43" s="720"/>
      <c r="O43" s="721"/>
      <c r="P43" s="722"/>
      <c r="Q43" s="723"/>
      <c r="R43" s="724"/>
      <c r="S43" s="725"/>
      <c r="T43" s="707"/>
      <c r="U43" s="707"/>
      <c r="V43" s="726"/>
    </row>
    <row r="44" ht="90.0" customHeight="1">
      <c r="B44" s="727" t="s">
        <v>870</v>
      </c>
      <c r="C44" s="583"/>
      <c r="D44" s="584">
        <v>1.0</v>
      </c>
      <c r="E44" s="584" t="s">
        <v>775</v>
      </c>
      <c r="F44" s="585" t="s">
        <v>776</v>
      </c>
      <c r="G44" s="694">
        <v>375.0</v>
      </c>
      <c r="H44" s="587"/>
      <c r="I44" s="588"/>
      <c r="J44" s="589"/>
      <c r="K44" s="621"/>
      <c r="L44" s="695"/>
      <c r="M44" s="781"/>
      <c r="N44" s="697"/>
      <c r="O44" s="698"/>
      <c r="P44" s="699"/>
      <c r="Q44" s="591"/>
      <c r="R44" s="593"/>
      <c r="S44" s="700"/>
      <c r="T44" s="707">
        <f t="shared" ref="T44:T55" si="5">SUM(H44:L44)+SUM(N44:S44)</f>
        <v>0</v>
      </c>
      <c r="U44" s="584"/>
      <c r="V44" s="595">
        <f t="shared" ref="V44:V55" si="6">T44*G44</f>
        <v>0</v>
      </c>
    </row>
    <row r="45" ht="90.0" customHeight="1">
      <c r="B45" s="727" t="s">
        <v>871</v>
      </c>
      <c r="C45" s="191"/>
      <c r="D45" s="550">
        <v>1.0</v>
      </c>
      <c r="E45" s="550" t="s">
        <v>778</v>
      </c>
      <c r="F45" s="157" t="s">
        <v>779</v>
      </c>
      <c r="G45" s="694">
        <v>375.0</v>
      </c>
      <c r="H45" s="552"/>
      <c r="I45" s="553"/>
      <c r="J45" s="554"/>
      <c r="K45" s="555"/>
      <c r="L45" s="701"/>
      <c r="M45" s="781"/>
      <c r="N45" s="703"/>
      <c r="O45" s="704"/>
      <c r="P45" s="705"/>
      <c r="Q45" s="556"/>
      <c r="R45" s="558"/>
      <c r="S45" s="706"/>
      <c r="T45" s="707">
        <f t="shared" si="5"/>
        <v>0</v>
      </c>
      <c r="U45" s="550"/>
      <c r="V45" s="596">
        <f t="shared" si="6"/>
        <v>0</v>
      </c>
    </row>
    <row r="46" ht="90.0" customHeight="1">
      <c r="B46" s="727" t="s">
        <v>872</v>
      </c>
      <c r="C46" s="191"/>
      <c r="D46" s="550">
        <v>1.0</v>
      </c>
      <c r="E46" s="550" t="s">
        <v>781</v>
      </c>
      <c r="F46" s="157" t="s">
        <v>782</v>
      </c>
      <c r="G46" s="694">
        <v>375.0</v>
      </c>
      <c r="H46" s="552"/>
      <c r="I46" s="553"/>
      <c r="J46" s="554"/>
      <c r="K46" s="555"/>
      <c r="L46" s="701"/>
      <c r="M46" s="781"/>
      <c r="N46" s="703"/>
      <c r="O46" s="704"/>
      <c r="P46" s="705"/>
      <c r="Q46" s="556"/>
      <c r="R46" s="558"/>
      <c r="S46" s="706"/>
      <c r="T46" s="707">
        <f t="shared" si="5"/>
        <v>0</v>
      </c>
      <c r="U46" s="550"/>
      <c r="V46" s="596">
        <f t="shared" si="6"/>
        <v>0</v>
      </c>
    </row>
    <row r="47" ht="90.0" customHeight="1">
      <c r="B47" s="727" t="s">
        <v>873</v>
      </c>
      <c r="C47" s="597"/>
      <c r="D47" s="550">
        <v>1.0</v>
      </c>
      <c r="E47" s="550" t="s">
        <v>784</v>
      </c>
      <c r="F47" s="157" t="s">
        <v>785</v>
      </c>
      <c r="G47" s="694">
        <v>335.0</v>
      </c>
      <c r="H47" s="552"/>
      <c r="I47" s="553"/>
      <c r="J47" s="554"/>
      <c r="K47" s="555"/>
      <c r="L47" s="701"/>
      <c r="M47" s="781"/>
      <c r="N47" s="703"/>
      <c r="O47" s="704"/>
      <c r="P47" s="705"/>
      <c r="Q47" s="556"/>
      <c r="R47" s="558"/>
      <c r="S47" s="706"/>
      <c r="T47" s="707">
        <f t="shared" si="5"/>
        <v>0</v>
      </c>
      <c r="U47" s="550"/>
      <c r="V47" s="596">
        <f t="shared" si="6"/>
        <v>0</v>
      </c>
    </row>
    <row r="48" ht="90.0" customHeight="1">
      <c r="B48" s="727" t="s">
        <v>874</v>
      </c>
      <c r="C48" s="597"/>
      <c r="D48" s="550">
        <v>1.0</v>
      </c>
      <c r="E48" s="550" t="s">
        <v>784</v>
      </c>
      <c r="F48" s="157" t="s">
        <v>787</v>
      </c>
      <c r="G48" s="694">
        <v>335.0</v>
      </c>
      <c r="H48" s="552"/>
      <c r="I48" s="553"/>
      <c r="J48" s="554"/>
      <c r="K48" s="555"/>
      <c r="L48" s="701"/>
      <c r="M48" s="781"/>
      <c r="N48" s="703"/>
      <c r="O48" s="704"/>
      <c r="P48" s="705"/>
      <c r="Q48" s="556"/>
      <c r="R48" s="558"/>
      <c r="S48" s="706"/>
      <c r="T48" s="707">
        <f t="shared" si="5"/>
        <v>0</v>
      </c>
      <c r="U48" s="550"/>
      <c r="V48" s="596">
        <f t="shared" si="6"/>
        <v>0</v>
      </c>
    </row>
    <row r="49" ht="90.0" customHeight="1">
      <c r="B49" s="727" t="s">
        <v>875</v>
      </c>
      <c r="C49" s="597"/>
      <c r="D49" s="550">
        <v>1.0</v>
      </c>
      <c r="E49" s="550" t="s">
        <v>784</v>
      </c>
      <c r="F49" s="157" t="s">
        <v>789</v>
      </c>
      <c r="G49" s="694">
        <v>335.0</v>
      </c>
      <c r="H49" s="552"/>
      <c r="I49" s="553"/>
      <c r="J49" s="554"/>
      <c r="K49" s="555"/>
      <c r="L49" s="701"/>
      <c r="M49" s="781"/>
      <c r="N49" s="703"/>
      <c r="O49" s="704"/>
      <c r="P49" s="705"/>
      <c r="Q49" s="556"/>
      <c r="R49" s="558"/>
      <c r="S49" s="706"/>
      <c r="T49" s="707">
        <f t="shared" si="5"/>
        <v>0</v>
      </c>
      <c r="U49" s="550"/>
      <c r="V49" s="596">
        <f t="shared" si="6"/>
        <v>0</v>
      </c>
    </row>
    <row r="50" ht="90.0" customHeight="1">
      <c r="B50" s="727" t="s">
        <v>876</v>
      </c>
      <c r="C50" s="191"/>
      <c r="D50" s="550">
        <v>1.0</v>
      </c>
      <c r="E50" s="550" t="s">
        <v>791</v>
      </c>
      <c r="F50" s="157" t="s">
        <v>792</v>
      </c>
      <c r="G50" s="694">
        <v>255.0</v>
      </c>
      <c r="H50" s="552"/>
      <c r="I50" s="553"/>
      <c r="J50" s="554"/>
      <c r="K50" s="555"/>
      <c r="L50" s="701"/>
      <c r="M50" s="781"/>
      <c r="N50" s="703"/>
      <c r="O50" s="704"/>
      <c r="P50" s="705"/>
      <c r="Q50" s="556"/>
      <c r="R50" s="558"/>
      <c r="S50" s="706"/>
      <c r="T50" s="707">
        <f t="shared" si="5"/>
        <v>0</v>
      </c>
      <c r="U50" s="550"/>
      <c r="V50" s="596">
        <f t="shared" si="6"/>
        <v>0</v>
      </c>
    </row>
    <row r="51" ht="90.0" customHeight="1">
      <c r="B51" s="727" t="s">
        <v>877</v>
      </c>
      <c r="C51" s="191"/>
      <c r="D51" s="550">
        <v>1.0</v>
      </c>
      <c r="E51" s="550" t="s">
        <v>794</v>
      </c>
      <c r="F51" s="157" t="s">
        <v>795</v>
      </c>
      <c r="G51" s="694">
        <v>255.0</v>
      </c>
      <c r="H51" s="552"/>
      <c r="I51" s="553"/>
      <c r="J51" s="554"/>
      <c r="K51" s="555"/>
      <c r="L51" s="701"/>
      <c r="M51" s="781"/>
      <c r="N51" s="703"/>
      <c r="O51" s="704"/>
      <c r="P51" s="705"/>
      <c r="Q51" s="556"/>
      <c r="R51" s="558"/>
      <c r="S51" s="706"/>
      <c r="T51" s="707">
        <f t="shared" si="5"/>
        <v>0</v>
      </c>
      <c r="U51" s="550"/>
      <c r="V51" s="596">
        <f t="shared" si="6"/>
        <v>0</v>
      </c>
    </row>
    <row r="52" ht="90.0" customHeight="1">
      <c r="B52" s="727" t="s">
        <v>878</v>
      </c>
      <c r="C52" s="191"/>
      <c r="D52" s="550">
        <v>1.0</v>
      </c>
      <c r="E52" s="550" t="s">
        <v>797</v>
      </c>
      <c r="F52" s="157" t="s">
        <v>798</v>
      </c>
      <c r="G52" s="694">
        <v>255.0</v>
      </c>
      <c r="H52" s="552"/>
      <c r="I52" s="553"/>
      <c r="J52" s="554"/>
      <c r="K52" s="555"/>
      <c r="L52" s="701"/>
      <c r="M52" s="781"/>
      <c r="N52" s="703"/>
      <c r="O52" s="704"/>
      <c r="P52" s="705"/>
      <c r="Q52" s="556"/>
      <c r="R52" s="558"/>
      <c r="S52" s="706"/>
      <c r="T52" s="707">
        <f t="shared" si="5"/>
        <v>0</v>
      </c>
      <c r="U52" s="550"/>
      <c r="V52" s="596">
        <f t="shared" si="6"/>
        <v>0</v>
      </c>
    </row>
    <row r="53" ht="90.0" customHeight="1">
      <c r="B53" s="727" t="s">
        <v>879</v>
      </c>
      <c r="C53" s="191"/>
      <c r="D53" s="550">
        <v>1.0</v>
      </c>
      <c r="E53" s="550" t="s">
        <v>800</v>
      </c>
      <c r="F53" s="157" t="s">
        <v>801</v>
      </c>
      <c r="G53" s="694">
        <v>255.0</v>
      </c>
      <c r="H53" s="552"/>
      <c r="I53" s="553"/>
      <c r="J53" s="554"/>
      <c r="K53" s="555"/>
      <c r="L53" s="701"/>
      <c r="M53" s="781"/>
      <c r="N53" s="703"/>
      <c r="O53" s="704"/>
      <c r="P53" s="705"/>
      <c r="Q53" s="556"/>
      <c r="R53" s="558"/>
      <c r="S53" s="706"/>
      <c r="T53" s="707">
        <f t="shared" si="5"/>
        <v>0</v>
      </c>
      <c r="U53" s="550"/>
      <c r="V53" s="596">
        <f t="shared" si="6"/>
        <v>0</v>
      </c>
    </row>
    <row r="54" ht="90.0" customHeight="1">
      <c r="B54" s="727" t="s">
        <v>880</v>
      </c>
      <c r="C54" s="191"/>
      <c r="D54" s="550">
        <v>1.0</v>
      </c>
      <c r="E54" s="550" t="s">
        <v>803</v>
      </c>
      <c r="F54" s="157" t="s">
        <v>804</v>
      </c>
      <c r="G54" s="694">
        <v>255.0</v>
      </c>
      <c r="H54" s="552"/>
      <c r="I54" s="553"/>
      <c r="J54" s="554"/>
      <c r="K54" s="555"/>
      <c r="L54" s="701"/>
      <c r="M54" s="781"/>
      <c r="N54" s="703"/>
      <c r="O54" s="704"/>
      <c r="P54" s="705"/>
      <c r="Q54" s="556"/>
      <c r="R54" s="558"/>
      <c r="S54" s="706"/>
      <c r="T54" s="707">
        <f t="shared" si="5"/>
        <v>0</v>
      </c>
      <c r="U54" s="550"/>
      <c r="V54" s="596">
        <f t="shared" si="6"/>
        <v>0</v>
      </c>
    </row>
    <row r="55" ht="90.0" customHeight="1">
      <c r="B55" s="727" t="s">
        <v>881</v>
      </c>
      <c r="C55" s="191"/>
      <c r="D55" s="550">
        <v>1.0</v>
      </c>
      <c r="E55" s="550" t="s">
        <v>806</v>
      </c>
      <c r="F55" s="157" t="s">
        <v>807</v>
      </c>
      <c r="G55" s="694">
        <v>255.0</v>
      </c>
      <c r="H55" s="552"/>
      <c r="I55" s="553"/>
      <c r="J55" s="554"/>
      <c r="K55" s="555"/>
      <c r="L55" s="701"/>
      <c r="M55" s="781"/>
      <c r="N55" s="703"/>
      <c r="O55" s="704"/>
      <c r="P55" s="705"/>
      <c r="Q55" s="556"/>
      <c r="R55" s="558"/>
      <c r="S55" s="706"/>
      <c r="T55" s="707">
        <f t="shared" si="5"/>
        <v>0</v>
      </c>
      <c r="U55" s="550"/>
      <c r="V55" s="596">
        <f t="shared" si="6"/>
        <v>0</v>
      </c>
    </row>
    <row r="56" ht="24.0" customHeight="1">
      <c r="G56" s="625"/>
      <c r="L56" s="728"/>
      <c r="M56" s="782"/>
      <c r="V56" s="2"/>
    </row>
    <row r="57" ht="20.25" customHeight="1">
      <c r="B57" s="783" t="s">
        <v>882</v>
      </c>
      <c r="C57" s="106"/>
      <c r="D57" s="600">
        <f>SUM(D58:D74)</f>
        <v>20</v>
      </c>
      <c r="E57" s="600"/>
      <c r="F57" s="784"/>
      <c r="G57" s="785"/>
      <c r="H57" s="609"/>
      <c r="I57" s="610"/>
      <c r="J57" s="611"/>
      <c r="K57" s="612"/>
      <c r="L57" s="675"/>
      <c r="M57" s="786"/>
      <c r="N57" s="677"/>
      <c r="O57" s="678"/>
      <c r="P57" s="679"/>
      <c r="Q57" s="613"/>
      <c r="R57" s="692"/>
      <c r="S57" s="680"/>
      <c r="T57" s="600"/>
      <c r="U57" s="600"/>
      <c r="V57" s="654"/>
    </row>
    <row r="58" ht="90.0" customHeight="1">
      <c r="B58" s="727" t="s">
        <v>883</v>
      </c>
      <c r="C58" s="583"/>
      <c r="D58" s="584">
        <v>1.0</v>
      </c>
      <c r="E58" s="584" t="s">
        <v>810</v>
      </c>
      <c r="F58" s="585" t="s">
        <v>811</v>
      </c>
      <c r="G58" s="733">
        <v>300.0</v>
      </c>
      <c r="H58" s="587"/>
      <c r="I58" s="588"/>
      <c r="J58" s="589"/>
      <c r="K58" s="621"/>
      <c r="L58" s="695"/>
      <c r="M58" s="696"/>
      <c r="N58" s="697"/>
      <c r="O58" s="698"/>
      <c r="P58" s="699"/>
      <c r="Q58" s="591"/>
      <c r="R58" s="593"/>
      <c r="S58" s="700"/>
      <c r="T58" s="584">
        <f t="shared" ref="T58:T74" si="7">SUM(H58:L58)+SUM(N58:S58)</f>
        <v>0</v>
      </c>
      <c r="U58" s="584"/>
      <c r="V58" s="595">
        <f t="shared" ref="V58:V74" si="8">T58*G58</f>
        <v>0</v>
      </c>
    </row>
    <row r="59" ht="90.0" customHeight="1">
      <c r="B59" s="708" t="s">
        <v>884</v>
      </c>
      <c r="C59" s="191"/>
      <c r="D59" s="550">
        <v>1.0</v>
      </c>
      <c r="E59" s="550" t="s">
        <v>813</v>
      </c>
      <c r="F59" s="157" t="s">
        <v>814</v>
      </c>
      <c r="G59" s="733">
        <v>280.0</v>
      </c>
      <c r="H59" s="552"/>
      <c r="I59" s="553"/>
      <c r="J59" s="554"/>
      <c r="K59" s="604"/>
      <c r="L59" s="701"/>
      <c r="M59" s="702"/>
      <c r="N59" s="703"/>
      <c r="O59" s="704"/>
      <c r="P59" s="705"/>
      <c r="Q59" s="556"/>
      <c r="R59" s="558"/>
      <c r="S59" s="706"/>
      <c r="T59" s="707">
        <f t="shared" si="7"/>
        <v>0</v>
      </c>
      <c r="U59" s="550"/>
      <c r="V59" s="596">
        <f t="shared" si="8"/>
        <v>0</v>
      </c>
    </row>
    <row r="60" ht="90.0" customHeight="1">
      <c r="B60" s="708" t="s">
        <v>885</v>
      </c>
      <c r="C60" s="191"/>
      <c r="D60" s="550">
        <v>1.0</v>
      </c>
      <c r="E60" s="550" t="s">
        <v>816</v>
      </c>
      <c r="F60" s="157" t="s">
        <v>817</v>
      </c>
      <c r="G60" s="733">
        <v>265.0</v>
      </c>
      <c r="H60" s="552"/>
      <c r="I60" s="553"/>
      <c r="J60" s="554"/>
      <c r="K60" s="604"/>
      <c r="L60" s="701"/>
      <c r="M60" s="702"/>
      <c r="N60" s="703"/>
      <c r="O60" s="704"/>
      <c r="P60" s="705"/>
      <c r="Q60" s="556"/>
      <c r="R60" s="558"/>
      <c r="S60" s="706"/>
      <c r="T60" s="707">
        <f t="shared" si="7"/>
        <v>0</v>
      </c>
      <c r="U60" s="550"/>
      <c r="V60" s="596">
        <f t="shared" si="8"/>
        <v>0</v>
      </c>
    </row>
    <row r="61" ht="90.0" customHeight="1">
      <c r="B61" s="708" t="s">
        <v>886</v>
      </c>
      <c r="C61" s="191"/>
      <c r="D61" s="550">
        <v>1.0</v>
      </c>
      <c r="E61" s="550"/>
      <c r="F61" s="157" t="s">
        <v>819</v>
      </c>
      <c r="G61" s="733">
        <v>265.0</v>
      </c>
      <c r="H61" s="552"/>
      <c r="I61" s="553"/>
      <c r="J61" s="554"/>
      <c r="K61" s="604"/>
      <c r="L61" s="701"/>
      <c r="M61" s="702"/>
      <c r="N61" s="703"/>
      <c r="O61" s="704"/>
      <c r="P61" s="705"/>
      <c r="Q61" s="556"/>
      <c r="R61" s="558"/>
      <c r="S61" s="706"/>
      <c r="T61" s="707">
        <f t="shared" si="7"/>
        <v>0</v>
      </c>
      <c r="U61" s="550"/>
      <c r="V61" s="596">
        <f t="shared" si="8"/>
        <v>0</v>
      </c>
    </row>
    <row r="62" ht="90.0" customHeight="1">
      <c r="B62" s="708" t="s">
        <v>887</v>
      </c>
      <c r="C62" s="191"/>
      <c r="D62" s="550">
        <v>1.0</v>
      </c>
      <c r="E62" s="550"/>
      <c r="F62" s="157" t="s">
        <v>821</v>
      </c>
      <c r="G62" s="733">
        <v>265.0</v>
      </c>
      <c r="H62" s="552"/>
      <c r="I62" s="553"/>
      <c r="J62" s="554"/>
      <c r="K62" s="555"/>
      <c r="L62" s="701"/>
      <c r="M62" s="702"/>
      <c r="N62" s="703"/>
      <c r="O62" s="704"/>
      <c r="P62" s="705"/>
      <c r="Q62" s="556"/>
      <c r="R62" s="558"/>
      <c r="S62" s="706"/>
      <c r="T62" s="707">
        <f t="shared" si="7"/>
        <v>0</v>
      </c>
      <c r="U62" s="550"/>
      <c r="V62" s="596">
        <f t="shared" si="8"/>
        <v>0</v>
      </c>
    </row>
    <row r="63" ht="90.0" customHeight="1">
      <c r="B63" s="708" t="s">
        <v>888</v>
      </c>
      <c r="C63" s="191"/>
      <c r="D63" s="550">
        <v>1.0</v>
      </c>
      <c r="E63" s="550" t="s">
        <v>823</v>
      </c>
      <c r="F63" s="157" t="s">
        <v>824</v>
      </c>
      <c r="G63" s="733">
        <v>305.0</v>
      </c>
      <c r="H63" s="552"/>
      <c r="I63" s="553"/>
      <c r="J63" s="554"/>
      <c r="K63" s="555"/>
      <c r="L63" s="701"/>
      <c r="M63" s="702"/>
      <c r="N63" s="703"/>
      <c r="O63" s="704"/>
      <c r="P63" s="705"/>
      <c r="Q63" s="556"/>
      <c r="R63" s="558"/>
      <c r="S63" s="706"/>
      <c r="T63" s="707">
        <f t="shared" si="7"/>
        <v>0</v>
      </c>
      <c r="U63" s="550"/>
      <c r="V63" s="596">
        <f t="shared" si="8"/>
        <v>0</v>
      </c>
    </row>
    <row r="64" ht="90.0" customHeight="1">
      <c r="B64" s="708" t="s">
        <v>889</v>
      </c>
      <c r="C64" s="191"/>
      <c r="D64" s="550">
        <v>1.0</v>
      </c>
      <c r="E64" s="550"/>
      <c r="F64" s="157" t="s">
        <v>826</v>
      </c>
      <c r="G64" s="733">
        <v>255.0</v>
      </c>
      <c r="H64" s="552"/>
      <c r="I64" s="553"/>
      <c r="J64" s="554"/>
      <c r="K64" s="555"/>
      <c r="L64" s="701"/>
      <c r="M64" s="702"/>
      <c r="N64" s="703"/>
      <c r="O64" s="704"/>
      <c r="P64" s="705"/>
      <c r="Q64" s="556"/>
      <c r="R64" s="558"/>
      <c r="S64" s="706"/>
      <c r="T64" s="707">
        <f t="shared" si="7"/>
        <v>0</v>
      </c>
      <c r="U64" s="550"/>
      <c r="V64" s="596">
        <f t="shared" si="8"/>
        <v>0</v>
      </c>
    </row>
    <row r="65" ht="90.0" customHeight="1">
      <c r="B65" s="708" t="s">
        <v>890</v>
      </c>
      <c r="C65" s="191"/>
      <c r="D65" s="550">
        <v>1.0</v>
      </c>
      <c r="E65" s="550"/>
      <c r="F65" s="157" t="s">
        <v>828</v>
      </c>
      <c r="G65" s="733">
        <v>255.0</v>
      </c>
      <c r="H65" s="552"/>
      <c r="I65" s="553"/>
      <c r="J65" s="554"/>
      <c r="K65" s="555"/>
      <c r="L65" s="701"/>
      <c r="M65" s="702"/>
      <c r="N65" s="703"/>
      <c r="O65" s="704"/>
      <c r="P65" s="705"/>
      <c r="Q65" s="556"/>
      <c r="R65" s="558"/>
      <c r="S65" s="706"/>
      <c r="T65" s="707">
        <f t="shared" si="7"/>
        <v>0</v>
      </c>
      <c r="U65" s="550"/>
      <c r="V65" s="596">
        <f t="shared" si="8"/>
        <v>0</v>
      </c>
    </row>
    <row r="66" ht="90.0" customHeight="1">
      <c r="B66" s="708" t="s">
        <v>891</v>
      </c>
      <c r="C66" s="191"/>
      <c r="D66" s="550">
        <v>4.0</v>
      </c>
      <c r="E66" s="359" t="s">
        <v>830</v>
      </c>
      <c r="F66" s="283" t="s">
        <v>831</v>
      </c>
      <c r="G66" s="733">
        <v>940.0</v>
      </c>
      <c r="H66" s="552"/>
      <c r="I66" s="553"/>
      <c r="J66" s="554"/>
      <c r="K66" s="555"/>
      <c r="L66" s="701"/>
      <c r="M66" s="702"/>
      <c r="N66" s="703"/>
      <c r="O66" s="704"/>
      <c r="P66" s="705"/>
      <c r="Q66" s="556"/>
      <c r="R66" s="558"/>
      <c r="S66" s="706"/>
      <c r="T66" s="707">
        <f t="shared" si="7"/>
        <v>0</v>
      </c>
      <c r="U66" s="550"/>
      <c r="V66" s="596">
        <f t="shared" si="8"/>
        <v>0</v>
      </c>
    </row>
    <row r="67" ht="90.0" customHeight="1">
      <c r="B67" s="708" t="s">
        <v>892</v>
      </c>
      <c r="C67" s="191"/>
      <c r="D67" s="550">
        <v>1.0</v>
      </c>
      <c r="E67" s="550" t="s">
        <v>833</v>
      </c>
      <c r="F67" s="157" t="s">
        <v>834</v>
      </c>
      <c r="G67" s="733">
        <v>290.0</v>
      </c>
      <c r="H67" s="552"/>
      <c r="I67" s="553"/>
      <c r="J67" s="554"/>
      <c r="K67" s="555"/>
      <c r="L67" s="701"/>
      <c r="M67" s="702"/>
      <c r="N67" s="703"/>
      <c r="O67" s="704"/>
      <c r="P67" s="705"/>
      <c r="Q67" s="556"/>
      <c r="R67" s="558"/>
      <c r="S67" s="706"/>
      <c r="T67" s="707">
        <f t="shared" si="7"/>
        <v>0</v>
      </c>
      <c r="U67" s="550"/>
      <c r="V67" s="596">
        <f t="shared" si="8"/>
        <v>0</v>
      </c>
    </row>
    <row r="68" ht="90.0" customHeight="1">
      <c r="B68" s="708" t="s">
        <v>893</v>
      </c>
      <c r="C68" s="191"/>
      <c r="D68" s="550">
        <v>1.0</v>
      </c>
      <c r="E68" s="550" t="s">
        <v>836</v>
      </c>
      <c r="F68" s="157" t="s">
        <v>837</v>
      </c>
      <c r="G68" s="733">
        <v>310.0</v>
      </c>
      <c r="H68" s="552"/>
      <c r="I68" s="553"/>
      <c r="J68" s="554"/>
      <c r="K68" s="555"/>
      <c r="L68" s="701"/>
      <c r="M68" s="702"/>
      <c r="N68" s="703"/>
      <c r="O68" s="704"/>
      <c r="P68" s="705"/>
      <c r="Q68" s="556"/>
      <c r="R68" s="558"/>
      <c r="S68" s="706"/>
      <c r="T68" s="707">
        <f t="shared" si="7"/>
        <v>0</v>
      </c>
      <c r="U68" s="550"/>
      <c r="V68" s="596">
        <f t="shared" si="8"/>
        <v>0</v>
      </c>
    </row>
    <row r="69" ht="90.0" customHeight="1">
      <c r="B69" s="708" t="s">
        <v>894</v>
      </c>
      <c r="C69" s="191"/>
      <c r="D69" s="550">
        <v>1.0</v>
      </c>
      <c r="E69" s="734" t="s">
        <v>839</v>
      </c>
      <c r="F69" s="157" t="s">
        <v>840</v>
      </c>
      <c r="G69" s="733">
        <v>335.0</v>
      </c>
      <c r="H69" s="552"/>
      <c r="I69" s="553"/>
      <c r="J69" s="554"/>
      <c r="K69" s="555"/>
      <c r="L69" s="701"/>
      <c r="M69" s="702"/>
      <c r="N69" s="703"/>
      <c r="O69" s="704"/>
      <c r="P69" s="705"/>
      <c r="Q69" s="556"/>
      <c r="R69" s="558"/>
      <c r="S69" s="706"/>
      <c r="T69" s="707">
        <f t="shared" si="7"/>
        <v>0</v>
      </c>
      <c r="U69" s="550"/>
      <c r="V69" s="596">
        <f t="shared" si="8"/>
        <v>0</v>
      </c>
    </row>
    <row r="70" ht="90.0" customHeight="1">
      <c r="B70" s="708" t="s">
        <v>895</v>
      </c>
      <c r="C70" s="191"/>
      <c r="D70" s="550">
        <v>1.0</v>
      </c>
      <c r="E70" s="734" t="s">
        <v>842</v>
      </c>
      <c r="F70" s="157" t="s">
        <v>843</v>
      </c>
      <c r="G70" s="733">
        <v>335.0</v>
      </c>
      <c r="H70" s="552"/>
      <c r="I70" s="553"/>
      <c r="J70" s="554"/>
      <c r="K70" s="555"/>
      <c r="L70" s="701"/>
      <c r="M70" s="702"/>
      <c r="N70" s="703"/>
      <c r="O70" s="704"/>
      <c r="P70" s="705"/>
      <c r="Q70" s="556"/>
      <c r="R70" s="558"/>
      <c r="S70" s="706"/>
      <c r="T70" s="707">
        <f t="shared" si="7"/>
        <v>0</v>
      </c>
      <c r="U70" s="550"/>
      <c r="V70" s="596">
        <f t="shared" si="8"/>
        <v>0</v>
      </c>
    </row>
    <row r="71" ht="90.0" customHeight="1">
      <c r="B71" s="708" t="s">
        <v>896</v>
      </c>
      <c r="C71" s="550" t="s">
        <v>845</v>
      </c>
      <c r="D71" s="550">
        <v>1.0</v>
      </c>
      <c r="E71" s="550" t="s">
        <v>846</v>
      </c>
      <c r="F71" s="157" t="s">
        <v>847</v>
      </c>
      <c r="G71" s="733">
        <v>265.0</v>
      </c>
      <c r="H71" s="552"/>
      <c r="I71" s="553"/>
      <c r="J71" s="554"/>
      <c r="K71" s="555"/>
      <c r="L71" s="701"/>
      <c r="M71" s="702"/>
      <c r="N71" s="703"/>
      <c r="O71" s="704"/>
      <c r="P71" s="705"/>
      <c r="Q71" s="556"/>
      <c r="R71" s="558"/>
      <c r="S71" s="706"/>
      <c r="T71" s="707">
        <f t="shared" si="7"/>
        <v>0</v>
      </c>
      <c r="U71" s="550"/>
      <c r="V71" s="596">
        <f t="shared" si="8"/>
        <v>0</v>
      </c>
    </row>
    <row r="72" ht="90.0" customHeight="1">
      <c r="B72" s="708" t="s">
        <v>897</v>
      </c>
      <c r="C72" s="191"/>
      <c r="D72" s="550">
        <v>1.0</v>
      </c>
      <c r="E72" s="550" t="s">
        <v>849</v>
      </c>
      <c r="F72" s="157" t="s">
        <v>850</v>
      </c>
      <c r="G72" s="733">
        <v>265.0</v>
      </c>
      <c r="H72" s="552"/>
      <c r="I72" s="553"/>
      <c r="J72" s="554"/>
      <c r="K72" s="555"/>
      <c r="L72" s="701"/>
      <c r="M72" s="702"/>
      <c r="N72" s="703"/>
      <c r="O72" s="704"/>
      <c r="P72" s="705"/>
      <c r="Q72" s="556"/>
      <c r="R72" s="558"/>
      <c r="S72" s="706"/>
      <c r="T72" s="707">
        <f t="shared" si="7"/>
        <v>0</v>
      </c>
      <c r="U72" s="550"/>
      <c r="V72" s="596">
        <f t="shared" si="8"/>
        <v>0</v>
      </c>
    </row>
    <row r="73" ht="90.0" customHeight="1">
      <c r="B73" s="708" t="s">
        <v>898</v>
      </c>
      <c r="C73" s="191"/>
      <c r="D73" s="550">
        <v>1.0</v>
      </c>
      <c r="E73" s="550"/>
      <c r="F73" s="157" t="s">
        <v>852</v>
      </c>
      <c r="G73" s="733">
        <v>265.0</v>
      </c>
      <c r="H73" s="552"/>
      <c r="I73" s="553"/>
      <c r="J73" s="554"/>
      <c r="K73" s="555"/>
      <c r="L73" s="701"/>
      <c r="M73" s="702"/>
      <c r="N73" s="703"/>
      <c r="O73" s="704"/>
      <c r="P73" s="705"/>
      <c r="Q73" s="556"/>
      <c r="R73" s="558"/>
      <c r="S73" s="706"/>
      <c r="T73" s="707">
        <f t="shared" si="7"/>
        <v>0</v>
      </c>
      <c r="U73" s="550"/>
      <c r="V73" s="596">
        <f t="shared" si="8"/>
        <v>0</v>
      </c>
    </row>
    <row r="74" ht="90.0" customHeight="1">
      <c r="B74" s="708" t="s">
        <v>899</v>
      </c>
      <c r="C74" s="735"/>
      <c r="D74" s="736">
        <v>1.0</v>
      </c>
      <c r="E74" s="736"/>
      <c r="F74" s="737" t="s">
        <v>854</v>
      </c>
      <c r="G74" s="733">
        <v>265.0</v>
      </c>
      <c r="H74" s="738"/>
      <c r="I74" s="739"/>
      <c r="J74" s="740"/>
      <c r="K74" s="741"/>
      <c r="L74" s="742"/>
      <c r="M74" s="787"/>
      <c r="N74" s="743"/>
      <c r="O74" s="744"/>
      <c r="P74" s="745"/>
      <c r="Q74" s="746"/>
      <c r="R74" s="747"/>
      <c r="S74" s="748"/>
      <c r="T74" s="707">
        <f t="shared" si="7"/>
        <v>0</v>
      </c>
      <c r="U74" s="550"/>
      <c r="V74" s="596">
        <f t="shared" si="8"/>
        <v>0</v>
      </c>
    </row>
    <row r="75" ht="15.75" customHeight="1">
      <c r="G75" s="625"/>
      <c r="H75" s="749">
        <f t="shared" ref="H75:L75" si="9">SUM(H58:H74)+SUM(H44:H55)+SUM(H36:H41)+SUM(H7:H24)+((H33*$D33)+(H35*$D35)+($D43*H43)+(H57*$D57)+(H6*$D6))</f>
        <v>0</v>
      </c>
      <c r="I75" s="749">
        <f t="shared" si="9"/>
        <v>0</v>
      </c>
      <c r="J75" s="749">
        <f t="shared" si="9"/>
        <v>0</v>
      </c>
      <c r="K75" s="749">
        <f t="shared" si="9"/>
        <v>0</v>
      </c>
      <c r="L75" s="749">
        <f t="shared" si="9"/>
        <v>0</v>
      </c>
      <c r="M75" s="749">
        <f>SUM(M7:M24)+(M6*$D6)</f>
        <v>0</v>
      </c>
      <c r="N75" s="749">
        <f t="shared" ref="N75:S75" si="10">SUM(N58:N74)+SUM(N44:N55)+SUM(N36:N41)+SUM(N7:N24)+((N33*$D33)+(N35*$D35)+($D43*N43)+(N57*$D57)+(N6*$Q6))</f>
        <v>0</v>
      </c>
      <c r="O75" s="749">
        <f t="shared" si="10"/>
        <v>0</v>
      </c>
      <c r="P75" s="749">
        <f t="shared" si="10"/>
        <v>0</v>
      </c>
      <c r="Q75" s="749">
        <f t="shared" si="10"/>
        <v>0</v>
      </c>
      <c r="R75" s="749">
        <f t="shared" si="10"/>
        <v>0</v>
      </c>
      <c r="S75" s="788">
        <f t="shared" si="10"/>
        <v>0</v>
      </c>
      <c r="T75" s="749">
        <f>SUM(T33:T74)+SUM(R10:R29)</f>
        <v>0</v>
      </c>
      <c r="U75" s="749"/>
      <c r="V75" s="750">
        <f>sum(V58:V74)+SUM(V44:V55)+SUM(V36:V41)+SUM(S7:S24)</f>
        <v>0</v>
      </c>
      <c r="W75" s="94"/>
    </row>
    <row r="76" ht="15.75" customHeight="1">
      <c r="G76" s="625"/>
      <c r="V76" s="2"/>
    </row>
    <row r="77" ht="15.75" customHeight="1">
      <c r="G77" s="625"/>
      <c r="V77" s="2"/>
    </row>
    <row r="78" ht="15.75" customHeight="1">
      <c r="G78" s="625"/>
      <c r="V78" s="2"/>
    </row>
    <row r="79" ht="15.75" customHeight="1">
      <c r="G79" s="625"/>
      <c r="V79" s="2"/>
    </row>
    <row r="80" ht="15.75" customHeight="1">
      <c r="G80" s="625"/>
      <c r="V80" s="2"/>
    </row>
    <row r="81" ht="15.75" customHeight="1">
      <c r="G81" s="625"/>
      <c r="V81" s="2"/>
    </row>
    <row r="82" ht="15.75" customHeight="1">
      <c r="G82" s="625"/>
      <c r="V82" s="2"/>
    </row>
    <row r="83" ht="15.75" customHeight="1">
      <c r="G83" s="625"/>
      <c r="V83" s="2"/>
    </row>
    <row r="84" ht="15.75" customHeight="1">
      <c r="G84" s="625"/>
      <c r="V84" s="2"/>
    </row>
    <row r="85" ht="15.75" customHeight="1">
      <c r="G85" s="625"/>
      <c r="V85" s="2"/>
    </row>
    <row r="86" ht="15.75" customHeight="1">
      <c r="G86" s="625"/>
      <c r="V86" s="2"/>
    </row>
    <row r="87" ht="15.75" customHeight="1">
      <c r="G87" s="625"/>
      <c r="V87" s="2"/>
    </row>
    <row r="88" ht="15.75" customHeight="1">
      <c r="G88" s="625"/>
      <c r="V88" s="2"/>
    </row>
    <row r="89" ht="15.75" customHeight="1">
      <c r="G89" s="625"/>
      <c r="V89" s="2"/>
    </row>
    <row r="90" ht="15.75" customHeight="1">
      <c r="G90" s="625"/>
      <c r="V90" s="2"/>
    </row>
    <row r="91" ht="15.75" customHeight="1">
      <c r="G91" s="625"/>
      <c r="V91" s="2"/>
    </row>
    <row r="92" ht="15.75" customHeight="1">
      <c r="G92" s="625"/>
      <c r="V92" s="2"/>
    </row>
    <row r="93" ht="15.75" customHeight="1">
      <c r="G93" s="625"/>
      <c r="V93" s="2"/>
    </row>
    <row r="94" ht="15.75" customHeight="1">
      <c r="G94" s="625"/>
      <c r="V94" s="2"/>
    </row>
    <row r="95" ht="15.75" customHeight="1">
      <c r="G95" s="625"/>
      <c r="V95" s="2"/>
    </row>
    <row r="96" ht="15.75" customHeight="1">
      <c r="G96" s="625"/>
      <c r="V96" s="2"/>
    </row>
    <row r="97" ht="15.75" customHeight="1">
      <c r="G97" s="625"/>
      <c r="V97" s="2"/>
    </row>
    <row r="98" ht="15.75" customHeight="1">
      <c r="G98" s="625"/>
      <c r="V98" s="2"/>
    </row>
    <row r="99" ht="15.75" customHeight="1">
      <c r="G99" s="625"/>
      <c r="V99" s="2"/>
    </row>
    <row r="100" ht="15.75" customHeight="1">
      <c r="G100" s="625"/>
      <c r="V100" s="2"/>
    </row>
    <row r="101" ht="15.75" customHeight="1">
      <c r="G101" s="625"/>
      <c r="V101" s="2"/>
    </row>
    <row r="102" ht="15.75" customHeight="1">
      <c r="G102" s="625"/>
      <c r="V102" s="2"/>
    </row>
    <row r="103" ht="15.75" customHeight="1">
      <c r="G103" s="625"/>
      <c r="V103" s="2"/>
    </row>
    <row r="104" ht="15.75" customHeight="1">
      <c r="G104" s="625"/>
      <c r="V104" s="2"/>
    </row>
    <row r="105" ht="15.75" customHeight="1">
      <c r="G105" s="625"/>
      <c r="V105" s="2"/>
    </row>
    <row r="106" ht="15.75" customHeight="1">
      <c r="G106" s="625"/>
      <c r="V106" s="2"/>
    </row>
    <row r="107" ht="15.75" customHeight="1">
      <c r="G107" s="625"/>
      <c r="V107" s="2"/>
    </row>
    <row r="108" ht="15.75" customHeight="1">
      <c r="G108" s="625"/>
      <c r="V108" s="2"/>
    </row>
    <row r="109" ht="15.75" customHeight="1">
      <c r="G109" s="625"/>
      <c r="V109" s="2"/>
    </row>
    <row r="110" ht="15.75" customHeight="1">
      <c r="G110" s="625"/>
      <c r="V110" s="2"/>
    </row>
    <row r="111" ht="15.75" customHeight="1">
      <c r="G111" s="625"/>
      <c r="V111" s="2"/>
    </row>
    <row r="112" ht="15.75" customHeight="1">
      <c r="G112" s="625"/>
      <c r="V112" s="2"/>
    </row>
    <row r="113" ht="15.75" customHeight="1">
      <c r="G113" s="625"/>
      <c r="V113" s="2"/>
    </row>
    <row r="114" ht="15.75" customHeight="1">
      <c r="G114" s="625"/>
      <c r="V114" s="2"/>
    </row>
    <row r="115" ht="15.75" customHeight="1">
      <c r="G115" s="625"/>
      <c r="V115" s="2"/>
    </row>
    <row r="116" ht="15.75" customHeight="1">
      <c r="G116" s="625"/>
      <c r="V116" s="2"/>
    </row>
    <row r="117" ht="15.75" customHeight="1">
      <c r="G117" s="625"/>
      <c r="V117" s="2"/>
    </row>
    <row r="118" ht="15.75" customHeight="1">
      <c r="G118" s="625"/>
      <c r="V118" s="2"/>
    </row>
    <row r="119" ht="15.75" customHeight="1">
      <c r="G119" s="625"/>
      <c r="V119" s="2"/>
    </row>
    <row r="120" ht="15.75" customHeight="1">
      <c r="G120" s="625"/>
      <c r="V120" s="2"/>
    </row>
    <row r="121" ht="15.75" customHeight="1">
      <c r="G121" s="625"/>
      <c r="V121" s="2"/>
    </row>
    <row r="122" ht="15.75" customHeight="1">
      <c r="G122" s="625"/>
      <c r="V122" s="2"/>
    </row>
    <row r="123" ht="15.75" customHeight="1">
      <c r="G123" s="625"/>
      <c r="V123" s="2"/>
    </row>
    <row r="124" ht="15.75" customHeight="1">
      <c r="G124" s="625"/>
      <c r="V124" s="2"/>
    </row>
    <row r="125" ht="15.75" customHeight="1">
      <c r="G125" s="625"/>
      <c r="V125" s="2"/>
    </row>
    <row r="126" ht="15.75" customHeight="1">
      <c r="G126" s="625"/>
      <c r="V126" s="2"/>
    </row>
    <row r="127" ht="15.75" customHeight="1">
      <c r="G127" s="625"/>
      <c r="V127" s="2"/>
    </row>
    <row r="128" ht="15.75" customHeight="1">
      <c r="G128" s="625"/>
      <c r="V128" s="2"/>
    </row>
    <row r="129" ht="15.75" customHeight="1">
      <c r="G129" s="625"/>
      <c r="V129" s="2"/>
    </row>
    <row r="130" ht="15.75" customHeight="1">
      <c r="G130" s="625"/>
      <c r="V130" s="2"/>
    </row>
    <row r="131" ht="15.75" customHeight="1">
      <c r="G131" s="625"/>
      <c r="V131" s="2"/>
    </row>
    <row r="132" ht="15.75" customHeight="1">
      <c r="G132" s="625"/>
      <c r="V132" s="2"/>
    </row>
    <row r="133" ht="15.75" customHeight="1">
      <c r="G133" s="625"/>
      <c r="V133" s="2"/>
    </row>
    <row r="134" ht="15.75" customHeight="1">
      <c r="G134" s="625"/>
      <c r="V134" s="2"/>
    </row>
    <row r="135" ht="15.75" customHeight="1">
      <c r="G135" s="625"/>
      <c r="V135" s="2"/>
    </row>
    <row r="136" ht="15.75" customHeight="1">
      <c r="G136" s="625"/>
      <c r="V136" s="2"/>
    </row>
    <row r="137" ht="15.75" customHeight="1">
      <c r="G137" s="625"/>
      <c r="V137" s="2"/>
    </row>
    <row r="138" ht="15.75" customHeight="1">
      <c r="G138" s="625"/>
      <c r="V138" s="2"/>
    </row>
    <row r="139" ht="15.75" customHeight="1">
      <c r="G139" s="625"/>
      <c r="V139" s="2"/>
    </row>
    <row r="140" ht="15.75" customHeight="1">
      <c r="G140" s="625"/>
      <c r="V140" s="2"/>
    </row>
    <row r="141" ht="15.75" customHeight="1">
      <c r="G141" s="625"/>
      <c r="V141" s="2"/>
    </row>
    <row r="142" ht="15.75" customHeight="1">
      <c r="G142" s="625"/>
      <c r="V142" s="2"/>
    </row>
    <row r="143" ht="15.75" customHeight="1">
      <c r="G143" s="625"/>
      <c r="V143" s="2"/>
    </row>
    <row r="144" ht="15.75" customHeight="1">
      <c r="G144" s="625"/>
      <c r="V144" s="2"/>
    </row>
    <row r="145" ht="15.75" customHeight="1">
      <c r="G145" s="625"/>
      <c r="V145" s="2"/>
    </row>
    <row r="146" ht="15.75" customHeight="1">
      <c r="G146" s="625"/>
      <c r="V146" s="2"/>
    </row>
    <row r="147" ht="15.75" customHeight="1">
      <c r="G147" s="625"/>
      <c r="V147" s="2"/>
    </row>
    <row r="148" ht="15.75" customHeight="1">
      <c r="G148" s="625"/>
      <c r="V148" s="2"/>
    </row>
    <row r="149" ht="15.75" customHeight="1">
      <c r="G149" s="625"/>
      <c r="V149" s="2"/>
    </row>
    <row r="150" ht="15.75" customHeight="1">
      <c r="G150" s="625"/>
      <c r="V150" s="2"/>
    </row>
    <row r="151" ht="15.75" customHeight="1">
      <c r="G151" s="625"/>
      <c r="V151" s="2"/>
    </row>
    <row r="152" ht="15.75" customHeight="1">
      <c r="G152" s="625"/>
      <c r="V152" s="2"/>
    </row>
    <row r="153" ht="15.75" customHeight="1">
      <c r="G153" s="625"/>
      <c r="V153" s="2"/>
    </row>
    <row r="154" ht="15.75" customHeight="1">
      <c r="G154" s="625"/>
      <c r="V154" s="2"/>
    </row>
    <row r="155" ht="15.75" customHeight="1">
      <c r="G155" s="625"/>
      <c r="V155" s="2"/>
    </row>
    <row r="156" ht="15.75" customHeight="1">
      <c r="G156" s="625"/>
      <c r="V156" s="2"/>
    </row>
    <row r="157" ht="15.75" customHeight="1">
      <c r="G157" s="625"/>
      <c r="V157" s="2"/>
    </row>
    <row r="158" ht="15.75" customHeight="1">
      <c r="G158" s="625"/>
      <c r="V158" s="2"/>
    </row>
    <row r="159" ht="15.75" customHeight="1">
      <c r="G159" s="625"/>
      <c r="V159" s="2"/>
    </row>
    <row r="160" ht="15.75" customHeight="1">
      <c r="G160" s="625"/>
      <c r="V160" s="2"/>
    </row>
    <row r="161" ht="15.75" customHeight="1">
      <c r="G161" s="625"/>
      <c r="V161" s="2"/>
    </row>
    <row r="162" ht="15.75" customHeight="1">
      <c r="G162" s="625"/>
      <c r="V162" s="2"/>
    </row>
    <row r="163" ht="15.75" customHeight="1">
      <c r="G163" s="625"/>
      <c r="V163" s="2"/>
    </row>
    <row r="164" ht="15.75" customHeight="1">
      <c r="G164" s="625"/>
      <c r="V164" s="2"/>
    </row>
    <row r="165" ht="15.75" customHeight="1">
      <c r="G165" s="625"/>
      <c r="V165" s="2"/>
    </row>
    <row r="166" ht="15.75" customHeight="1">
      <c r="G166" s="625"/>
      <c r="V166" s="2"/>
    </row>
    <row r="167" ht="15.75" customHeight="1">
      <c r="G167" s="625"/>
      <c r="V167" s="2"/>
    </row>
    <row r="168" ht="15.75" customHeight="1">
      <c r="G168" s="625"/>
      <c r="V168" s="2"/>
    </row>
    <row r="169" ht="15.75" customHeight="1">
      <c r="G169" s="625"/>
      <c r="V169" s="2"/>
    </row>
    <row r="170" ht="15.75" customHeight="1">
      <c r="G170" s="625"/>
      <c r="V170" s="2"/>
    </row>
    <row r="171" ht="15.75" customHeight="1">
      <c r="G171" s="625"/>
      <c r="V171" s="2"/>
    </row>
    <row r="172" ht="15.75" customHeight="1">
      <c r="G172" s="625"/>
      <c r="V172" s="2"/>
    </row>
    <row r="173" ht="15.75" customHeight="1">
      <c r="G173" s="625"/>
      <c r="V173" s="2"/>
    </row>
    <row r="174" ht="15.75" customHeight="1">
      <c r="G174" s="625"/>
      <c r="V174" s="2"/>
    </row>
    <row r="175" ht="15.75" customHeight="1">
      <c r="G175" s="625"/>
      <c r="V175" s="2"/>
    </row>
    <row r="176" ht="15.75" customHeight="1">
      <c r="G176" s="625"/>
      <c r="V176" s="2"/>
    </row>
    <row r="177" ht="15.75" customHeight="1">
      <c r="G177" s="625"/>
      <c r="V177" s="2"/>
    </row>
    <row r="178" ht="15.75" customHeight="1">
      <c r="G178" s="625"/>
      <c r="V178" s="2"/>
    </row>
    <row r="179" ht="15.75" customHeight="1">
      <c r="G179" s="625"/>
      <c r="V179" s="2"/>
    </row>
    <row r="180" ht="15.75" customHeight="1">
      <c r="G180" s="625"/>
      <c r="V180" s="2"/>
    </row>
    <row r="181" ht="15.75" customHeight="1">
      <c r="G181" s="625"/>
      <c r="V181" s="2"/>
    </row>
    <row r="182" ht="15.75" customHeight="1">
      <c r="G182" s="625"/>
      <c r="V182" s="2"/>
    </row>
    <row r="183" ht="15.75" customHeight="1">
      <c r="G183" s="625"/>
      <c r="V183" s="2"/>
    </row>
    <row r="184" ht="15.75" customHeight="1">
      <c r="G184" s="625"/>
      <c r="V184" s="2"/>
    </row>
    <row r="185" ht="15.75" customHeight="1">
      <c r="G185" s="625"/>
      <c r="V185" s="2"/>
    </row>
    <row r="186" ht="15.75" customHeight="1">
      <c r="G186" s="625"/>
      <c r="V186" s="2"/>
    </row>
    <row r="187" ht="15.75" customHeight="1">
      <c r="G187" s="625"/>
      <c r="V187" s="2"/>
    </row>
    <row r="188" ht="15.75" customHeight="1">
      <c r="G188" s="625"/>
      <c r="V188" s="2"/>
    </row>
    <row r="189" ht="15.75" customHeight="1">
      <c r="G189" s="625"/>
      <c r="V189" s="2"/>
    </row>
    <row r="190" ht="15.75" customHeight="1">
      <c r="G190" s="625"/>
      <c r="V190" s="2"/>
    </row>
    <row r="191" ht="15.75" customHeight="1">
      <c r="G191" s="625"/>
      <c r="V191" s="2"/>
    </row>
    <row r="192" ht="15.75" customHeight="1">
      <c r="G192" s="625"/>
      <c r="V192" s="2"/>
    </row>
    <row r="193" ht="15.75" customHeight="1">
      <c r="G193" s="625"/>
      <c r="V193" s="2"/>
    </row>
    <row r="194" ht="15.75" customHeight="1">
      <c r="G194" s="625"/>
      <c r="V194" s="2"/>
    </row>
    <row r="195" ht="15.75" customHeight="1">
      <c r="G195" s="625"/>
      <c r="V195" s="2"/>
    </row>
    <row r="196" ht="15.75" customHeight="1">
      <c r="G196" s="625"/>
      <c r="V196" s="2"/>
    </row>
    <row r="197" ht="15.75" customHeight="1">
      <c r="G197" s="625"/>
      <c r="V197" s="2"/>
    </row>
    <row r="198" ht="15.75" customHeight="1">
      <c r="G198" s="625"/>
      <c r="V198" s="2"/>
    </row>
    <row r="199" ht="15.75" customHeight="1">
      <c r="G199" s="625"/>
      <c r="V199" s="2"/>
    </row>
    <row r="200" ht="15.75" customHeight="1">
      <c r="G200" s="625"/>
      <c r="V200" s="2"/>
    </row>
    <row r="201" ht="15.75" customHeight="1">
      <c r="G201" s="625"/>
      <c r="V201" s="2"/>
    </row>
    <row r="202" ht="15.75" customHeight="1">
      <c r="G202" s="625"/>
      <c r="V202" s="2"/>
    </row>
    <row r="203" ht="15.75" customHeight="1">
      <c r="G203" s="625"/>
      <c r="V203" s="2"/>
    </row>
    <row r="204" ht="15.75" customHeight="1">
      <c r="G204" s="625"/>
      <c r="V204" s="2"/>
    </row>
    <row r="205" ht="15.75" customHeight="1">
      <c r="G205" s="625"/>
      <c r="V205" s="2"/>
    </row>
    <row r="206" ht="15.75" customHeight="1">
      <c r="G206" s="625"/>
      <c r="V206" s="2"/>
    </row>
    <row r="207" ht="15.75" customHeight="1">
      <c r="G207" s="625"/>
      <c r="V207" s="2"/>
    </row>
    <row r="208" ht="15.75" customHeight="1">
      <c r="G208" s="625"/>
      <c r="V208" s="2"/>
    </row>
    <row r="209" ht="15.75" customHeight="1">
      <c r="G209" s="625"/>
      <c r="V209" s="2"/>
    </row>
    <row r="210" ht="15.75" customHeight="1">
      <c r="G210" s="625"/>
      <c r="V210" s="2"/>
    </row>
    <row r="211" ht="15.75" customHeight="1">
      <c r="G211" s="625"/>
      <c r="V211" s="2"/>
    </row>
    <row r="212" ht="15.75" customHeight="1">
      <c r="G212" s="625"/>
      <c r="V212" s="2"/>
    </row>
    <row r="213" ht="15.75" customHeight="1">
      <c r="G213" s="625"/>
      <c r="V213" s="2"/>
    </row>
    <row r="214" ht="15.75" customHeight="1">
      <c r="G214" s="625"/>
      <c r="V214" s="2"/>
    </row>
    <row r="215" ht="15.75" customHeight="1">
      <c r="G215" s="625"/>
      <c r="V215" s="2"/>
    </row>
    <row r="216" ht="15.75" customHeight="1">
      <c r="G216" s="625"/>
      <c r="V216" s="2"/>
    </row>
    <row r="217" ht="15.75" customHeight="1">
      <c r="G217" s="625"/>
      <c r="V217" s="2"/>
    </row>
    <row r="218" ht="15.75" customHeight="1">
      <c r="G218" s="625"/>
      <c r="V218" s="2"/>
    </row>
    <row r="219" ht="15.75" customHeight="1">
      <c r="G219" s="625"/>
      <c r="V219" s="2"/>
    </row>
    <row r="220" ht="15.75" customHeight="1">
      <c r="G220" s="625"/>
      <c r="V220" s="2"/>
    </row>
    <row r="221" ht="15.75" customHeight="1">
      <c r="G221" s="625"/>
      <c r="V221" s="2"/>
    </row>
    <row r="222" ht="15.75" customHeight="1">
      <c r="G222" s="625"/>
      <c r="V222" s="2"/>
    </row>
    <row r="223" ht="15.75" customHeight="1">
      <c r="G223" s="625"/>
      <c r="V223" s="2"/>
    </row>
    <row r="224" ht="15.75" customHeight="1">
      <c r="G224" s="625"/>
      <c r="V224" s="2"/>
    </row>
    <row r="225" ht="15.75" customHeight="1">
      <c r="G225" s="625"/>
      <c r="V225" s="2"/>
    </row>
    <row r="226" ht="15.75" customHeight="1">
      <c r="G226" s="625"/>
      <c r="V226" s="2"/>
    </row>
    <row r="227" ht="15.75" customHeight="1">
      <c r="G227" s="625"/>
      <c r="V227" s="2"/>
    </row>
    <row r="228" ht="15.75" customHeight="1">
      <c r="G228" s="625"/>
      <c r="V228" s="2"/>
    </row>
    <row r="229" ht="15.75" customHeight="1">
      <c r="G229" s="625"/>
      <c r="V229" s="2"/>
    </row>
    <row r="230" ht="15.75" customHeight="1">
      <c r="G230" s="625"/>
      <c r="V230" s="2"/>
    </row>
    <row r="231" ht="15.75" customHeight="1">
      <c r="G231" s="625"/>
      <c r="V231" s="2"/>
    </row>
    <row r="232" ht="15.75" customHeight="1">
      <c r="G232" s="625"/>
      <c r="V232" s="2"/>
    </row>
    <row r="233" ht="15.75" customHeight="1">
      <c r="G233" s="625"/>
      <c r="V233" s="2"/>
    </row>
    <row r="234" ht="15.75" customHeight="1">
      <c r="G234" s="625"/>
      <c r="V234" s="2"/>
    </row>
    <row r="235" ht="15.75" customHeight="1">
      <c r="G235" s="625"/>
      <c r="V235" s="2"/>
    </row>
    <row r="236" ht="15.75" customHeight="1">
      <c r="G236" s="625"/>
      <c r="V236" s="2"/>
    </row>
    <row r="237" ht="15.75" customHeight="1">
      <c r="G237" s="625"/>
      <c r="V237" s="2"/>
    </row>
    <row r="238" ht="15.75" customHeight="1">
      <c r="G238" s="625"/>
      <c r="V238" s="2"/>
    </row>
    <row r="239" ht="15.75" customHeight="1">
      <c r="G239" s="625"/>
      <c r="V239" s="2"/>
    </row>
    <row r="240" ht="15.75" customHeight="1">
      <c r="G240" s="625"/>
      <c r="V240" s="2"/>
    </row>
    <row r="241" ht="15.75" customHeight="1">
      <c r="G241" s="625"/>
      <c r="V241" s="2"/>
    </row>
    <row r="242" ht="15.75" customHeight="1">
      <c r="G242" s="625"/>
      <c r="V242" s="2"/>
    </row>
    <row r="243" ht="15.75" customHeight="1">
      <c r="G243" s="625"/>
      <c r="V243" s="2"/>
    </row>
    <row r="244" ht="15.75" customHeight="1">
      <c r="G244" s="625"/>
      <c r="V244" s="2"/>
    </row>
    <row r="245" ht="15.75" customHeight="1">
      <c r="G245" s="625"/>
      <c r="V245" s="2"/>
    </row>
    <row r="246" ht="15.75" customHeight="1">
      <c r="G246" s="625"/>
      <c r="V246" s="2"/>
    </row>
    <row r="247" ht="15.75" customHeight="1">
      <c r="G247" s="625"/>
      <c r="V247" s="2"/>
    </row>
    <row r="248" ht="15.75" customHeight="1">
      <c r="G248" s="625"/>
      <c r="V248" s="2"/>
    </row>
    <row r="249" ht="15.75" customHeight="1">
      <c r="G249" s="625"/>
      <c r="V249" s="2"/>
    </row>
    <row r="250" ht="15.75" customHeight="1">
      <c r="G250" s="625"/>
      <c r="V250" s="2"/>
    </row>
    <row r="251" ht="15.75" customHeight="1">
      <c r="G251" s="625"/>
      <c r="V251" s="2"/>
    </row>
    <row r="252" ht="15.75" customHeight="1">
      <c r="G252" s="625"/>
      <c r="V252" s="2"/>
    </row>
    <row r="253" ht="15.75" customHeight="1">
      <c r="G253" s="625"/>
      <c r="V253" s="2"/>
    </row>
    <row r="254" ht="15.75" customHeight="1">
      <c r="G254" s="625"/>
      <c r="V254" s="2"/>
    </row>
    <row r="255" ht="15.75" customHeight="1">
      <c r="G255" s="625"/>
      <c r="V255" s="2"/>
    </row>
    <row r="256" ht="15.75" customHeight="1">
      <c r="G256" s="625"/>
      <c r="V256" s="2"/>
    </row>
    <row r="257" ht="15.75" customHeight="1">
      <c r="G257" s="625"/>
      <c r="V257" s="2"/>
    </row>
    <row r="258" ht="15.75" customHeight="1">
      <c r="G258" s="625"/>
      <c r="V258" s="2"/>
    </row>
    <row r="259" ht="15.75" customHeight="1">
      <c r="G259" s="625"/>
      <c r="V259" s="2"/>
    </row>
    <row r="260" ht="15.75" customHeight="1">
      <c r="G260" s="625"/>
      <c r="V260" s="2"/>
    </row>
    <row r="261" ht="15.75" customHeight="1">
      <c r="G261" s="625"/>
      <c r="V261" s="2"/>
    </row>
    <row r="262" ht="15.75" customHeight="1">
      <c r="G262" s="625"/>
      <c r="V262" s="2"/>
    </row>
    <row r="263" ht="15.75" customHeight="1">
      <c r="G263" s="625"/>
      <c r="V263" s="2"/>
    </row>
    <row r="264" ht="15.75" customHeight="1">
      <c r="G264" s="625"/>
      <c r="V264" s="2"/>
    </row>
    <row r="265" ht="15.75" customHeight="1">
      <c r="G265" s="625"/>
      <c r="V265" s="2"/>
    </row>
    <row r="266" ht="15.75" customHeight="1">
      <c r="G266" s="625"/>
      <c r="V266" s="2"/>
    </row>
    <row r="267" ht="15.75" customHeight="1">
      <c r="G267" s="625"/>
      <c r="V267" s="2"/>
    </row>
    <row r="268" ht="15.75" customHeight="1">
      <c r="G268" s="625"/>
      <c r="V268" s="2"/>
    </row>
    <row r="269" ht="15.75" customHeight="1">
      <c r="G269" s="625"/>
      <c r="V269" s="2"/>
    </row>
    <row r="270" ht="15.75" customHeight="1">
      <c r="G270" s="625"/>
      <c r="V270" s="2"/>
    </row>
    <row r="271" ht="15.75" customHeight="1">
      <c r="G271" s="625"/>
      <c r="V271" s="2"/>
    </row>
    <row r="272" ht="15.75" customHeight="1">
      <c r="G272" s="625"/>
      <c r="V272" s="2"/>
    </row>
    <row r="273" ht="15.75" customHeight="1">
      <c r="G273" s="625"/>
      <c r="V273" s="2"/>
    </row>
    <row r="274" ht="15.75" customHeight="1">
      <c r="G274" s="625"/>
      <c r="V274" s="2"/>
    </row>
    <row r="275" ht="15.75" customHeight="1">
      <c r="G275" s="625"/>
      <c r="V275" s="2"/>
    </row>
    <row r="276" ht="15.75" customHeight="1">
      <c r="G276" s="2"/>
      <c r="V276" s="2"/>
    </row>
    <row r="277" ht="15.75" customHeight="1">
      <c r="G277" s="2"/>
      <c r="V277" s="2"/>
    </row>
    <row r="278" ht="15.75" customHeight="1">
      <c r="G278" s="2"/>
      <c r="V278" s="2"/>
    </row>
    <row r="279" ht="15.75" customHeight="1">
      <c r="G279" s="2"/>
      <c r="V279" s="2"/>
    </row>
    <row r="280" ht="15.75" customHeight="1">
      <c r="G280" s="2"/>
      <c r="V280" s="2"/>
    </row>
    <row r="281" ht="15.75" customHeight="1">
      <c r="G281" s="2"/>
      <c r="V281" s="2"/>
    </row>
    <row r="282" ht="15.75" customHeight="1">
      <c r="G282" s="2"/>
      <c r="V282" s="2"/>
    </row>
    <row r="283" ht="15.75" customHeight="1">
      <c r="G283" s="2"/>
      <c r="V283" s="2"/>
    </row>
    <row r="284" ht="15.75" customHeight="1">
      <c r="G284" s="2"/>
      <c r="V284" s="2"/>
    </row>
    <row r="285" ht="15.75" customHeight="1">
      <c r="G285" s="2"/>
      <c r="V285" s="2"/>
    </row>
    <row r="286" ht="15.75" customHeight="1">
      <c r="G286" s="2"/>
      <c r="V286" s="2"/>
    </row>
    <row r="287" ht="15.75" customHeight="1">
      <c r="G287" s="2"/>
      <c r="V287" s="2"/>
    </row>
    <row r="288" ht="15.75" customHeight="1">
      <c r="G288" s="2"/>
      <c r="V288" s="2"/>
    </row>
    <row r="289" ht="15.75" customHeight="1">
      <c r="G289" s="2"/>
      <c r="V289" s="2"/>
    </row>
    <row r="290" ht="15.75" customHeight="1">
      <c r="G290" s="2"/>
      <c r="V290" s="2"/>
    </row>
    <row r="291" ht="15.75" customHeight="1">
      <c r="G291" s="2"/>
      <c r="V291" s="2"/>
    </row>
    <row r="292" ht="15.75" customHeight="1">
      <c r="G292" s="2"/>
      <c r="V292" s="2"/>
    </row>
    <row r="293" ht="15.75" customHeight="1">
      <c r="G293" s="2"/>
      <c r="V293" s="2"/>
    </row>
    <row r="294" ht="15.75" customHeight="1">
      <c r="G294" s="2"/>
      <c r="V294" s="2"/>
    </row>
    <row r="295" ht="15.75" customHeight="1">
      <c r="G295" s="2"/>
      <c r="V295" s="2"/>
    </row>
    <row r="296" ht="15.75" customHeight="1">
      <c r="G296" s="2"/>
      <c r="V296" s="2"/>
    </row>
    <row r="297" ht="15.75" customHeight="1">
      <c r="G297" s="2"/>
      <c r="V297" s="2"/>
    </row>
    <row r="298" ht="15.75" customHeight="1">
      <c r="G298" s="2"/>
      <c r="V298" s="2"/>
    </row>
    <row r="299" ht="15.75" customHeight="1">
      <c r="G299" s="2"/>
      <c r="V299" s="2"/>
    </row>
    <row r="300" ht="15.75" customHeight="1">
      <c r="G300" s="2"/>
      <c r="V300" s="2"/>
    </row>
    <row r="301" ht="15.75" customHeight="1">
      <c r="G301" s="2"/>
      <c r="V301" s="2"/>
    </row>
    <row r="302" ht="15.75" customHeight="1">
      <c r="G302" s="2"/>
      <c r="V302" s="2"/>
    </row>
    <row r="303" ht="15.75" customHeight="1">
      <c r="G303" s="2"/>
      <c r="V303" s="2"/>
    </row>
    <row r="304" ht="15.75" customHeight="1">
      <c r="G304" s="2"/>
      <c r="V304" s="2"/>
    </row>
    <row r="305" ht="15.75" customHeight="1">
      <c r="G305" s="2"/>
      <c r="V305" s="2"/>
    </row>
    <row r="306" ht="15.75" customHeight="1">
      <c r="G306" s="2"/>
      <c r="V306" s="2"/>
    </row>
    <row r="307" ht="15.75" customHeight="1">
      <c r="G307" s="2"/>
      <c r="V307" s="2"/>
    </row>
    <row r="308" ht="15.75" customHeight="1">
      <c r="G308" s="2"/>
      <c r="V308" s="2"/>
    </row>
    <row r="309" ht="15.75" customHeight="1">
      <c r="G309" s="2"/>
      <c r="V309" s="2"/>
    </row>
    <row r="310" ht="15.75" customHeight="1">
      <c r="G310" s="2"/>
      <c r="V310" s="2"/>
    </row>
    <row r="311" ht="15.75" customHeight="1">
      <c r="G311" s="2"/>
      <c r="V311" s="2"/>
    </row>
    <row r="312" ht="15.75" customHeight="1">
      <c r="G312" s="2"/>
      <c r="V312" s="2"/>
    </row>
    <row r="313" ht="15.75" customHeight="1">
      <c r="G313" s="2"/>
      <c r="V313" s="2"/>
    </row>
    <row r="314" ht="15.75" customHeight="1">
      <c r="G314" s="2"/>
      <c r="V314" s="2"/>
    </row>
    <row r="315" ht="15.75" customHeight="1">
      <c r="G315" s="2"/>
      <c r="V315" s="2"/>
    </row>
    <row r="316" ht="15.75" customHeight="1">
      <c r="G316" s="2"/>
      <c r="V316" s="2"/>
    </row>
    <row r="317" ht="15.75" customHeight="1">
      <c r="G317" s="2"/>
      <c r="V317" s="2"/>
    </row>
    <row r="318" ht="15.75" customHeight="1">
      <c r="G318" s="2"/>
      <c r="V318" s="2"/>
    </row>
    <row r="319" ht="15.75" customHeight="1">
      <c r="G319" s="2"/>
      <c r="V319" s="2"/>
    </row>
    <row r="320" ht="15.75" customHeight="1">
      <c r="G320" s="2"/>
      <c r="V320" s="2"/>
    </row>
    <row r="321" ht="15.75" customHeight="1">
      <c r="G321" s="2"/>
      <c r="V321" s="2"/>
    </row>
    <row r="322" ht="15.75" customHeight="1">
      <c r="G322" s="2"/>
      <c r="V322" s="2"/>
    </row>
    <row r="323" ht="15.75" customHeight="1">
      <c r="G323" s="2"/>
      <c r="V323" s="2"/>
    </row>
    <row r="324" ht="15.75" customHeight="1">
      <c r="G324" s="2"/>
      <c r="V324" s="2"/>
    </row>
    <row r="325" ht="15.75" customHeight="1">
      <c r="G325" s="2"/>
      <c r="V325" s="2"/>
    </row>
    <row r="326" ht="15.75" customHeight="1">
      <c r="G326" s="2"/>
      <c r="V326" s="2"/>
    </row>
    <row r="327" ht="15.75" customHeight="1">
      <c r="G327" s="2"/>
      <c r="V327" s="2"/>
    </row>
    <row r="328" ht="15.75" customHeight="1">
      <c r="G328" s="2"/>
      <c r="V328" s="2"/>
    </row>
    <row r="329" ht="15.75" customHeight="1">
      <c r="G329" s="2"/>
      <c r="V329" s="2"/>
    </row>
    <row r="330" ht="15.75" customHeight="1">
      <c r="G330" s="2"/>
      <c r="V330" s="2"/>
    </row>
    <row r="331" ht="15.75" customHeight="1">
      <c r="G331" s="2"/>
      <c r="V331" s="2"/>
    </row>
    <row r="332" ht="15.75" customHeight="1">
      <c r="G332" s="2"/>
      <c r="V332" s="2"/>
    </row>
    <row r="333" ht="15.75" customHeight="1">
      <c r="G333" s="2"/>
      <c r="V333" s="2"/>
    </row>
    <row r="334" ht="15.75" customHeight="1">
      <c r="G334" s="2"/>
      <c r="V334" s="2"/>
    </row>
    <row r="335" ht="15.75" customHeight="1">
      <c r="G335" s="2"/>
      <c r="V335" s="2"/>
    </row>
    <row r="336" ht="15.75" customHeight="1">
      <c r="G336" s="2"/>
      <c r="V336" s="2"/>
    </row>
    <row r="337" ht="15.75" customHeight="1">
      <c r="G337" s="2"/>
      <c r="V337" s="2"/>
    </row>
    <row r="338" ht="15.75" customHeight="1">
      <c r="G338" s="2"/>
      <c r="V338" s="2"/>
    </row>
    <row r="339" ht="15.75" customHeight="1">
      <c r="G339" s="2"/>
      <c r="V339" s="2"/>
    </row>
    <row r="340" ht="15.75" customHeight="1">
      <c r="G340" s="2"/>
      <c r="V340" s="2"/>
    </row>
    <row r="341" ht="15.75" customHeight="1">
      <c r="G341" s="2"/>
      <c r="V341" s="2"/>
    </row>
    <row r="342" ht="15.75" customHeight="1">
      <c r="G342" s="2"/>
      <c r="V342" s="2"/>
    </row>
    <row r="343" ht="15.75" customHeight="1">
      <c r="G343" s="2"/>
      <c r="V343" s="2"/>
    </row>
    <row r="344" ht="15.75" customHeight="1">
      <c r="G344" s="2"/>
      <c r="V344" s="2"/>
    </row>
    <row r="345" ht="15.75" customHeight="1">
      <c r="G345" s="2"/>
      <c r="V345" s="2"/>
    </row>
    <row r="346" ht="15.75" customHeight="1">
      <c r="G346" s="2"/>
      <c r="V346" s="2"/>
    </row>
    <row r="347" ht="15.75" customHeight="1">
      <c r="G347" s="2"/>
      <c r="V347" s="2"/>
    </row>
    <row r="348" ht="15.75" customHeight="1">
      <c r="G348" s="2"/>
      <c r="V348" s="2"/>
    </row>
    <row r="349" ht="15.75" customHeight="1">
      <c r="G349" s="2"/>
      <c r="V349" s="2"/>
    </row>
    <row r="350" ht="15.75" customHeight="1">
      <c r="G350" s="2"/>
      <c r="V350" s="2"/>
    </row>
    <row r="351" ht="15.75" customHeight="1">
      <c r="G351" s="2"/>
      <c r="V351" s="2"/>
    </row>
    <row r="352" ht="15.75" customHeight="1">
      <c r="G352" s="2"/>
      <c r="V352" s="2"/>
    </row>
    <row r="353" ht="15.75" customHeight="1">
      <c r="G353" s="2"/>
      <c r="V353" s="2"/>
    </row>
    <row r="354" ht="15.75" customHeight="1">
      <c r="G354" s="2"/>
      <c r="V354" s="2"/>
    </row>
    <row r="355" ht="15.75" customHeight="1">
      <c r="G355" s="2"/>
      <c r="V355" s="2"/>
    </row>
    <row r="356" ht="15.75" customHeight="1">
      <c r="G356" s="2"/>
      <c r="V356" s="2"/>
    </row>
    <row r="357" ht="15.75" customHeight="1">
      <c r="G357" s="2"/>
      <c r="V357" s="2"/>
    </row>
    <row r="358" ht="15.75" customHeight="1">
      <c r="G358" s="2"/>
      <c r="V358" s="2"/>
    </row>
    <row r="359" ht="15.75" customHeight="1">
      <c r="G359" s="2"/>
      <c r="V359" s="2"/>
    </row>
    <row r="360" ht="15.75" customHeight="1">
      <c r="G360" s="2"/>
      <c r="V360" s="2"/>
    </row>
    <row r="361" ht="15.75" customHeight="1">
      <c r="G361" s="2"/>
      <c r="V361" s="2"/>
    </row>
    <row r="362" ht="15.75" customHeight="1">
      <c r="G362" s="2"/>
      <c r="V362" s="2"/>
    </row>
    <row r="363" ht="15.75" customHeight="1">
      <c r="G363" s="2"/>
      <c r="V363" s="2"/>
    </row>
    <row r="364" ht="15.75" customHeight="1">
      <c r="G364" s="2"/>
      <c r="V364" s="2"/>
    </row>
    <row r="365" ht="15.75" customHeight="1">
      <c r="G365" s="2"/>
      <c r="V365" s="2"/>
    </row>
    <row r="366" ht="15.75" customHeight="1">
      <c r="G366" s="2"/>
      <c r="V366" s="2"/>
    </row>
    <row r="367" ht="15.75" customHeight="1">
      <c r="G367" s="2"/>
      <c r="V367" s="2"/>
    </row>
    <row r="368" ht="15.75" customHeight="1">
      <c r="G368" s="2"/>
      <c r="V368" s="2"/>
    </row>
    <row r="369" ht="15.75" customHeight="1">
      <c r="G369" s="2"/>
      <c r="V369" s="2"/>
    </row>
    <row r="370" ht="15.75" customHeight="1">
      <c r="G370" s="2"/>
      <c r="V370" s="2"/>
    </row>
    <row r="371" ht="15.75" customHeight="1">
      <c r="G371" s="2"/>
      <c r="V371" s="2"/>
    </row>
    <row r="372" ht="15.75" customHeight="1">
      <c r="G372" s="2"/>
      <c r="V372" s="2"/>
    </row>
    <row r="373" ht="15.75" customHeight="1">
      <c r="G373" s="2"/>
      <c r="V373" s="2"/>
    </row>
    <row r="374" ht="15.75" customHeight="1">
      <c r="G374" s="2"/>
      <c r="V374" s="2"/>
    </row>
    <row r="375" ht="15.75" customHeight="1">
      <c r="G375" s="2"/>
      <c r="V375" s="2"/>
    </row>
    <row r="376" ht="15.75" customHeight="1">
      <c r="G376" s="2"/>
      <c r="V376" s="2"/>
    </row>
    <row r="377" ht="15.75" customHeight="1">
      <c r="G377" s="2"/>
      <c r="V377" s="2"/>
    </row>
    <row r="378" ht="15.75" customHeight="1">
      <c r="G378" s="2"/>
      <c r="V378" s="2"/>
    </row>
    <row r="379" ht="15.75" customHeight="1">
      <c r="G379" s="2"/>
      <c r="V379" s="2"/>
    </row>
    <row r="380" ht="15.75" customHeight="1">
      <c r="G380" s="2"/>
      <c r="V380" s="2"/>
    </row>
    <row r="381" ht="15.75" customHeight="1">
      <c r="G381" s="2"/>
      <c r="V381" s="2"/>
    </row>
    <row r="382" ht="15.75" customHeight="1">
      <c r="G382" s="2"/>
      <c r="V382" s="2"/>
    </row>
    <row r="383" ht="15.75" customHeight="1">
      <c r="G383" s="2"/>
      <c r="V383" s="2"/>
    </row>
    <row r="384" ht="15.75" customHeight="1">
      <c r="G384" s="2"/>
      <c r="V384" s="2"/>
    </row>
    <row r="385" ht="15.75" customHeight="1">
      <c r="G385" s="2"/>
      <c r="V385" s="2"/>
    </row>
    <row r="386" ht="15.75" customHeight="1">
      <c r="G386" s="2"/>
      <c r="V386" s="2"/>
    </row>
    <row r="387" ht="15.75" customHeight="1">
      <c r="G387" s="2"/>
      <c r="V387" s="2"/>
    </row>
    <row r="388" ht="15.75" customHeight="1">
      <c r="G388" s="2"/>
      <c r="V388" s="2"/>
    </row>
    <row r="389" ht="15.75" customHeight="1">
      <c r="G389" s="2"/>
      <c r="V389" s="2"/>
    </row>
    <row r="390" ht="15.75" customHeight="1">
      <c r="G390" s="2"/>
      <c r="V390" s="2"/>
    </row>
    <row r="391" ht="15.75" customHeight="1">
      <c r="G391" s="2"/>
      <c r="V391" s="2"/>
    </row>
    <row r="392" ht="15.75" customHeight="1">
      <c r="G392" s="2"/>
      <c r="V392" s="2"/>
    </row>
    <row r="393" ht="15.75" customHeight="1">
      <c r="G393" s="2"/>
      <c r="V393" s="2"/>
    </row>
    <row r="394" ht="15.75" customHeight="1">
      <c r="G394" s="2"/>
      <c r="V394" s="2"/>
    </row>
    <row r="395" ht="15.75" customHeight="1">
      <c r="G395" s="2"/>
      <c r="V395" s="2"/>
    </row>
    <row r="396" ht="15.75" customHeight="1">
      <c r="G396" s="2"/>
      <c r="V396" s="2"/>
    </row>
    <row r="397" ht="15.75" customHeight="1">
      <c r="G397" s="2"/>
      <c r="V397" s="2"/>
    </row>
    <row r="398" ht="15.75" customHeight="1">
      <c r="G398" s="2"/>
      <c r="V398" s="2"/>
    </row>
    <row r="399" ht="15.75" customHeight="1">
      <c r="G399" s="2"/>
      <c r="V399" s="2"/>
    </row>
    <row r="400" ht="15.75" customHeight="1">
      <c r="G400" s="2"/>
      <c r="V400" s="2"/>
    </row>
    <row r="401" ht="15.75" customHeight="1">
      <c r="G401" s="2"/>
      <c r="V401" s="2"/>
    </row>
    <row r="402" ht="15.75" customHeight="1">
      <c r="G402" s="2"/>
      <c r="V402" s="2"/>
    </row>
    <row r="403" ht="15.75" customHeight="1">
      <c r="G403" s="2"/>
      <c r="V403" s="2"/>
    </row>
    <row r="404" ht="15.75" customHeight="1">
      <c r="G404" s="2"/>
      <c r="V404" s="2"/>
    </row>
    <row r="405" ht="15.75" customHeight="1">
      <c r="G405" s="2"/>
      <c r="V405" s="2"/>
    </row>
    <row r="406" ht="15.75" customHeight="1">
      <c r="G406" s="2"/>
      <c r="V406" s="2"/>
    </row>
    <row r="407" ht="15.75" customHeight="1">
      <c r="G407" s="2"/>
      <c r="V407" s="2"/>
    </row>
    <row r="408" ht="15.75" customHeight="1">
      <c r="G408" s="2"/>
      <c r="V408" s="2"/>
    </row>
    <row r="409" ht="15.75" customHeight="1">
      <c r="G409" s="2"/>
      <c r="V409" s="2"/>
    </row>
    <row r="410" ht="15.75" customHeight="1">
      <c r="G410" s="2"/>
      <c r="V410" s="2"/>
    </row>
    <row r="411" ht="15.75" customHeight="1">
      <c r="G411" s="2"/>
      <c r="V411" s="2"/>
    </row>
    <row r="412" ht="15.75" customHeight="1">
      <c r="G412" s="2"/>
      <c r="V412" s="2"/>
    </row>
    <row r="413" ht="15.75" customHeight="1">
      <c r="G413" s="2"/>
      <c r="V413" s="2"/>
    </row>
    <row r="414" ht="15.75" customHeight="1">
      <c r="G414" s="2"/>
      <c r="V414" s="2"/>
    </row>
    <row r="415" ht="15.75" customHeight="1">
      <c r="G415" s="2"/>
      <c r="V415" s="2"/>
    </row>
    <row r="416" ht="15.75" customHeight="1">
      <c r="G416" s="2"/>
      <c r="V416" s="2"/>
    </row>
    <row r="417" ht="15.75" customHeight="1">
      <c r="G417" s="2"/>
      <c r="V417" s="2"/>
    </row>
    <row r="418" ht="15.75" customHeight="1">
      <c r="G418" s="2"/>
      <c r="V418" s="2"/>
    </row>
    <row r="419" ht="15.75" customHeight="1">
      <c r="G419" s="2"/>
      <c r="V419" s="2"/>
    </row>
    <row r="420" ht="15.75" customHeight="1">
      <c r="G420" s="2"/>
      <c r="V420" s="2"/>
    </row>
    <row r="421" ht="15.75" customHeight="1">
      <c r="G421" s="2"/>
      <c r="V421" s="2"/>
    </row>
    <row r="422" ht="15.75" customHeight="1">
      <c r="G422" s="2"/>
      <c r="V422" s="2"/>
    </row>
    <row r="423" ht="15.75" customHeight="1">
      <c r="G423" s="2"/>
      <c r="V423" s="2"/>
    </row>
    <row r="424" ht="15.75" customHeight="1">
      <c r="G424" s="2"/>
      <c r="V424" s="2"/>
    </row>
    <row r="425" ht="15.75" customHeight="1">
      <c r="G425" s="2"/>
      <c r="V425" s="2"/>
    </row>
    <row r="426" ht="15.75" customHeight="1">
      <c r="G426" s="2"/>
      <c r="V426" s="2"/>
    </row>
    <row r="427" ht="15.75" customHeight="1">
      <c r="G427" s="2"/>
      <c r="V427" s="2"/>
    </row>
    <row r="428" ht="15.75" customHeight="1">
      <c r="G428" s="2"/>
      <c r="V428" s="2"/>
    </row>
    <row r="429" ht="15.75" customHeight="1">
      <c r="G429" s="2"/>
      <c r="V429" s="2"/>
    </row>
    <row r="430" ht="15.75" customHeight="1">
      <c r="G430" s="2"/>
      <c r="V430" s="2"/>
    </row>
    <row r="431" ht="15.75" customHeight="1">
      <c r="G431" s="2"/>
      <c r="V431" s="2"/>
    </row>
    <row r="432" ht="15.75" customHeight="1">
      <c r="G432" s="2"/>
      <c r="V432" s="2"/>
    </row>
    <row r="433" ht="15.75" customHeight="1">
      <c r="G433" s="2"/>
      <c r="V433" s="2"/>
    </row>
    <row r="434" ht="15.75" customHeight="1">
      <c r="G434" s="2"/>
      <c r="V434" s="2"/>
    </row>
    <row r="435" ht="15.75" customHeight="1">
      <c r="G435" s="2"/>
      <c r="V435" s="2"/>
    </row>
    <row r="436" ht="15.75" customHeight="1">
      <c r="G436" s="2"/>
      <c r="V436" s="2"/>
    </row>
    <row r="437" ht="15.75" customHeight="1">
      <c r="G437" s="2"/>
      <c r="V437" s="2"/>
    </row>
    <row r="438" ht="15.75" customHeight="1">
      <c r="G438" s="2"/>
      <c r="V438" s="2"/>
    </row>
    <row r="439" ht="15.75" customHeight="1">
      <c r="G439" s="2"/>
      <c r="V439" s="2"/>
    </row>
    <row r="440" ht="15.75" customHeight="1">
      <c r="G440" s="2"/>
      <c r="V440" s="2"/>
    </row>
    <row r="441" ht="15.75" customHeight="1">
      <c r="G441" s="2"/>
      <c r="V441" s="2"/>
    </row>
    <row r="442" ht="15.75" customHeight="1">
      <c r="G442" s="2"/>
      <c r="V442" s="2"/>
    </row>
    <row r="443" ht="15.75" customHeight="1">
      <c r="G443" s="2"/>
      <c r="V443" s="2"/>
    </row>
    <row r="444" ht="15.75" customHeight="1">
      <c r="G444" s="2"/>
      <c r="V444" s="2"/>
    </row>
    <row r="445" ht="15.75" customHeight="1">
      <c r="G445" s="2"/>
      <c r="V445" s="2"/>
    </row>
    <row r="446" ht="15.75" customHeight="1">
      <c r="G446" s="2"/>
      <c r="V446" s="2"/>
    </row>
    <row r="447" ht="15.75" customHeight="1">
      <c r="G447" s="2"/>
      <c r="V447" s="2"/>
    </row>
    <row r="448" ht="15.75" customHeight="1">
      <c r="G448" s="2"/>
      <c r="V448" s="2"/>
    </row>
    <row r="449" ht="15.75" customHeight="1">
      <c r="G449" s="2"/>
      <c r="V449" s="2"/>
    </row>
    <row r="450" ht="15.75" customHeight="1">
      <c r="G450" s="2"/>
      <c r="V450" s="2"/>
    </row>
    <row r="451" ht="15.75" customHeight="1">
      <c r="G451" s="2"/>
      <c r="V451" s="2"/>
    </row>
    <row r="452" ht="15.75" customHeight="1">
      <c r="G452" s="2"/>
      <c r="V452" s="2"/>
    </row>
    <row r="453" ht="15.75" customHeight="1">
      <c r="G453" s="2"/>
      <c r="V453" s="2"/>
    </row>
    <row r="454" ht="15.75" customHeight="1">
      <c r="G454" s="2"/>
      <c r="V454" s="2"/>
    </row>
    <row r="455" ht="15.75" customHeight="1">
      <c r="G455" s="2"/>
      <c r="V455" s="2"/>
    </row>
    <row r="456" ht="15.75" customHeight="1">
      <c r="G456" s="2"/>
      <c r="V456" s="2"/>
    </row>
    <row r="457" ht="15.75" customHeight="1">
      <c r="G457" s="2"/>
      <c r="V457" s="2"/>
    </row>
    <row r="458" ht="15.75" customHeight="1">
      <c r="G458" s="2"/>
      <c r="V458" s="2"/>
    </row>
    <row r="459" ht="15.75" customHeight="1">
      <c r="G459" s="2"/>
      <c r="V459" s="2"/>
    </row>
    <row r="460" ht="15.75" customHeight="1">
      <c r="G460" s="2"/>
      <c r="V460" s="2"/>
    </row>
    <row r="461" ht="15.75" customHeight="1">
      <c r="G461" s="2"/>
      <c r="V461" s="2"/>
    </row>
    <row r="462" ht="15.75" customHeight="1">
      <c r="G462" s="2"/>
      <c r="V462" s="2"/>
    </row>
    <row r="463" ht="15.75" customHeight="1">
      <c r="G463" s="2"/>
      <c r="V463" s="2"/>
    </row>
    <row r="464" ht="15.75" customHeight="1">
      <c r="G464" s="2"/>
      <c r="V464" s="2"/>
    </row>
    <row r="465" ht="15.75" customHeight="1">
      <c r="G465" s="2"/>
      <c r="V465" s="2"/>
    </row>
    <row r="466" ht="15.75" customHeight="1">
      <c r="G466" s="2"/>
      <c r="V466" s="2"/>
    </row>
    <row r="467" ht="15.75" customHeight="1">
      <c r="G467" s="2"/>
      <c r="V467" s="2"/>
    </row>
    <row r="468" ht="15.75" customHeight="1">
      <c r="G468" s="2"/>
      <c r="V468" s="2"/>
    </row>
    <row r="469" ht="15.75" customHeight="1">
      <c r="G469" s="2"/>
      <c r="V469" s="2"/>
    </row>
    <row r="470" ht="15.75" customHeight="1">
      <c r="G470" s="2"/>
      <c r="V470" s="2"/>
    </row>
    <row r="471" ht="15.75" customHeight="1">
      <c r="G471" s="2"/>
      <c r="V471" s="2"/>
    </row>
    <row r="472" ht="15.75" customHeight="1">
      <c r="G472" s="2"/>
      <c r="V472" s="2"/>
    </row>
    <row r="473" ht="15.75" customHeight="1">
      <c r="G473" s="2"/>
      <c r="V473" s="2"/>
    </row>
    <row r="474" ht="15.75" customHeight="1">
      <c r="G474" s="2"/>
      <c r="V474" s="2"/>
    </row>
    <row r="475" ht="15.75" customHeight="1">
      <c r="G475" s="2"/>
      <c r="V475" s="2"/>
    </row>
    <row r="476" ht="15.75" customHeight="1">
      <c r="G476" s="2"/>
      <c r="V476" s="2"/>
    </row>
    <row r="477" ht="15.75" customHeight="1">
      <c r="G477" s="2"/>
      <c r="V477" s="2"/>
    </row>
    <row r="478" ht="15.75" customHeight="1">
      <c r="G478" s="2"/>
      <c r="V478" s="2"/>
    </row>
    <row r="479" ht="15.75" customHeight="1">
      <c r="G479" s="2"/>
      <c r="V479" s="2"/>
    </row>
    <row r="480" ht="15.75" customHeight="1">
      <c r="G480" s="2"/>
      <c r="V480" s="2"/>
    </row>
    <row r="481" ht="15.75" customHeight="1">
      <c r="G481" s="2"/>
      <c r="V481" s="2"/>
    </row>
    <row r="482" ht="15.75" customHeight="1">
      <c r="G482" s="2"/>
      <c r="V482" s="2"/>
    </row>
    <row r="483" ht="15.75" customHeight="1">
      <c r="G483" s="2"/>
      <c r="V483" s="2"/>
    </row>
    <row r="484" ht="15.75" customHeight="1">
      <c r="G484" s="2"/>
      <c r="V484" s="2"/>
    </row>
    <row r="485" ht="15.75" customHeight="1">
      <c r="G485" s="2"/>
      <c r="V485" s="2"/>
    </row>
    <row r="486" ht="15.75" customHeight="1">
      <c r="G486" s="2"/>
      <c r="V486" s="2"/>
    </row>
    <row r="487" ht="15.75" customHeight="1">
      <c r="G487" s="2"/>
      <c r="V487" s="2"/>
    </row>
    <row r="488" ht="15.75" customHeight="1">
      <c r="G488" s="2"/>
      <c r="V488" s="2"/>
    </row>
    <row r="489" ht="15.75" customHeight="1">
      <c r="G489" s="2"/>
      <c r="V489" s="2"/>
    </row>
    <row r="490" ht="15.75" customHeight="1">
      <c r="G490" s="2"/>
      <c r="V490" s="2"/>
    </row>
    <row r="491" ht="15.75" customHeight="1">
      <c r="G491" s="2"/>
      <c r="V491" s="2"/>
    </row>
    <row r="492" ht="15.75" customHeight="1">
      <c r="G492" s="2"/>
      <c r="V492" s="2"/>
    </row>
    <row r="493" ht="15.75" customHeight="1">
      <c r="G493" s="2"/>
      <c r="V493" s="2"/>
    </row>
    <row r="494" ht="15.75" customHeight="1">
      <c r="G494" s="2"/>
      <c r="V494" s="2"/>
    </row>
    <row r="495" ht="15.75" customHeight="1">
      <c r="G495" s="2"/>
      <c r="V495" s="2"/>
    </row>
    <row r="496" ht="15.75" customHeight="1">
      <c r="G496" s="2"/>
      <c r="V496" s="2"/>
    </row>
    <row r="497" ht="15.75" customHeight="1">
      <c r="G497" s="2"/>
      <c r="V497" s="2"/>
    </row>
    <row r="498" ht="15.75" customHeight="1">
      <c r="G498" s="2"/>
      <c r="V498" s="2"/>
    </row>
    <row r="499" ht="15.75" customHeight="1">
      <c r="G499" s="2"/>
      <c r="V499" s="2"/>
    </row>
    <row r="500" ht="15.75" customHeight="1">
      <c r="G500" s="2"/>
      <c r="V500" s="2"/>
    </row>
    <row r="501" ht="15.75" customHeight="1">
      <c r="G501" s="2"/>
      <c r="V501" s="2"/>
    </row>
    <row r="502" ht="15.75" customHeight="1">
      <c r="G502" s="2"/>
      <c r="V502" s="2"/>
    </row>
    <row r="503" ht="15.75" customHeight="1">
      <c r="G503" s="2"/>
      <c r="V503" s="2"/>
    </row>
    <row r="504" ht="15.75" customHeight="1">
      <c r="G504" s="2"/>
      <c r="V504" s="2"/>
    </row>
    <row r="505" ht="15.75" customHeight="1">
      <c r="G505" s="2"/>
      <c r="V505" s="2"/>
    </row>
    <row r="506" ht="15.75" customHeight="1">
      <c r="G506" s="2"/>
      <c r="V506" s="2"/>
    </row>
    <row r="507" ht="15.75" customHeight="1">
      <c r="G507" s="2"/>
      <c r="V507" s="2"/>
    </row>
    <row r="508" ht="15.75" customHeight="1">
      <c r="G508" s="2"/>
      <c r="V508" s="2"/>
    </row>
    <row r="509" ht="15.75" customHeight="1">
      <c r="G509" s="2"/>
      <c r="V509" s="2"/>
    </row>
    <row r="510" ht="15.75" customHeight="1">
      <c r="G510" s="2"/>
      <c r="V510" s="2"/>
    </row>
    <row r="511" ht="15.75" customHeight="1">
      <c r="G511" s="2"/>
      <c r="V511" s="2"/>
    </row>
    <row r="512" ht="15.75" customHeight="1">
      <c r="G512" s="2"/>
      <c r="V512" s="2"/>
    </row>
    <row r="513" ht="15.75" customHeight="1">
      <c r="G513" s="2"/>
      <c r="V513" s="2"/>
    </row>
    <row r="514" ht="15.75" customHeight="1">
      <c r="G514" s="2"/>
      <c r="V514" s="2"/>
    </row>
    <row r="515" ht="15.75" customHeight="1">
      <c r="G515" s="2"/>
      <c r="V515" s="2"/>
    </row>
    <row r="516" ht="15.75" customHeight="1">
      <c r="G516" s="2"/>
      <c r="V516" s="2"/>
    </row>
    <row r="517" ht="15.75" customHeight="1">
      <c r="G517" s="2"/>
      <c r="V517" s="2"/>
    </row>
    <row r="518" ht="15.75" customHeight="1">
      <c r="G518" s="2"/>
      <c r="V518" s="2"/>
    </row>
    <row r="519" ht="15.75" customHeight="1">
      <c r="G519" s="2"/>
      <c r="V519" s="2"/>
    </row>
    <row r="520" ht="15.75" customHeight="1">
      <c r="G520" s="2"/>
      <c r="V520" s="2"/>
    </row>
    <row r="521" ht="15.75" customHeight="1">
      <c r="G521" s="2"/>
      <c r="V521" s="2"/>
    </row>
    <row r="522" ht="15.75" customHeight="1">
      <c r="G522" s="2"/>
      <c r="V522" s="2"/>
    </row>
    <row r="523" ht="15.75" customHeight="1">
      <c r="G523" s="2"/>
      <c r="V523" s="2"/>
    </row>
    <row r="524" ht="15.75" customHeight="1">
      <c r="G524" s="2"/>
      <c r="V524" s="2"/>
    </row>
    <row r="525" ht="15.75" customHeight="1">
      <c r="G525" s="2"/>
      <c r="V525" s="2"/>
    </row>
    <row r="526" ht="15.75" customHeight="1">
      <c r="G526" s="2"/>
      <c r="V526" s="2"/>
    </row>
    <row r="527" ht="15.75" customHeight="1">
      <c r="G527" s="2"/>
      <c r="V527" s="2"/>
    </row>
    <row r="528" ht="15.75" customHeight="1">
      <c r="G528" s="2"/>
      <c r="V528" s="2"/>
    </row>
    <row r="529" ht="15.75" customHeight="1">
      <c r="G529" s="2"/>
      <c r="V529" s="2"/>
    </row>
    <row r="530" ht="15.75" customHeight="1">
      <c r="G530" s="2"/>
      <c r="V530" s="2"/>
    </row>
    <row r="531" ht="15.75" customHeight="1">
      <c r="G531" s="2"/>
      <c r="V531" s="2"/>
    </row>
    <row r="532" ht="15.75" customHeight="1">
      <c r="G532" s="2"/>
      <c r="V532" s="2"/>
    </row>
    <row r="533" ht="15.75" customHeight="1">
      <c r="G533" s="2"/>
      <c r="V533" s="2"/>
    </row>
    <row r="534" ht="15.75" customHeight="1">
      <c r="G534" s="2"/>
      <c r="V534" s="2"/>
    </row>
    <row r="535" ht="15.75" customHeight="1">
      <c r="G535" s="2"/>
      <c r="V535" s="2"/>
    </row>
    <row r="536" ht="15.75" customHeight="1">
      <c r="G536" s="2"/>
      <c r="V536" s="2"/>
    </row>
    <row r="537" ht="15.75" customHeight="1">
      <c r="G537" s="2"/>
      <c r="V537" s="2"/>
    </row>
    <row r="538" ht="15.75" customHeight="1">
      <c r="G538" s="2"/>
      <c r="V538" s="2"/>
    </row>
    <row r="539" ht="15.75" customHeight="1">
      <c r="G539" s="2"/>
      <c r="V539" s="2"/>
    </row>
    <row r="540" ht="15.75" customHeight="1">
      <c r="G540" s="2"/>
      <c r="V540" s="2"/>
    </row>
    <row r="541" ht="15.75" customHeight="1">
      <c r="G541" s="2"/>
      <c r="V541" s="2"/>
    </row>
    <row r="542" ht="15.75" customHeight="1">
      <c r="G542" s="2"/>
      <c r="V542" s="2"/>
    </row>
    <row r="543" ht="15.75" customHeight="1">
      <c r="G543" s="2"/>
      <c r="V543" s="2"/>
    </row>
    <row r="544" ht="15.75" customHeight="1">
      <c r="G544" s="2"/>
      <c r="V544" s="2"/>
    </row>
    <row r="545" ht="15.75" customHeight="1">
      <c r="G545" s="2"/>
      <c r="V545" s="2"/>
    </row>
    <row r="546" ht="15.75" customHeight="1">
      <c r="G546" s="2"/>
      <c r="V546" s="2"/>
    </row>
    <row r="547" ht="15.75" customHeight="1">
      <c r="G547" s="2"/>
      <c r="V547" s="2"/>
    </row>
    <row r="548" ht="15.75" customHeight="1">
      <c r="G548" s="2"/>
      <c r="V548" s="2"/>
    </row>
    <row r="549" ht="15.75" customHeight="1">
      <c r="G549" s="2"/>
      <c r="V549" s="2"/>
    </row>
    <row r="550" ht="15.75" customHeight="1">
      <c r="G550" s="2"/>
      <c r="V550" s="2"/>
    </row>
    <row r="551" ht="15.75" customHeight="1">
      <c r="G551" s="2"/>
      <c r="V551" s="2"/>
    </row>
    <row r="552" ht="15.75" customHeight="1">
      <c r="G552" s="2"/>
      <c r="V552" s="2"/>
    </row>
    <row r="553" ht="15.75" customHeight="1">
      <c r="G553" s="2"/>
      <c r="V553" s="2"/>
    </row>
    <row r="554" ht="15.75" customHeight="1">
      <c r="G554" s="2"/>
      <c r="V554" s="2"/>
    </row>
    <row r="555" ht="15.75" customHeight="1">
      <c r="G555" s="2"/>
      <c r="V555" s="2"/>
    </row>
    <row r="556" ht="15.75" customHeight="1">
      <c r="G556" s="2"/>
      <c r="V556" s="2"/>
    </row>
    <row r="557" ht="15.75" customHeight="1">
      <c r="G557" s="2"/>
      <c r="V557" s="2"/>
    </row>
    <row r="558" ht="15.75" customHeight="1">
      <c r="G558" s="2"/>
      <c r="V558" s="2"/>
    </row>
    <row r="559" ht="15.75" customHeight="1">
      <c r="G559" s="2"/>
      <c r="V559" s="2"/>
    </row>
    <row r="560" ht="15.75" customHeight="1">
      <c r="G560" s="2"/>
      <c r="V560" s="2"/>
    </row>
    <row r="561" ht="15.75" customHeight="1">
      <c r="G561" s="2"/>
      <c r="V561" s="2"/>
    </row>
    <row r="562" ht="15.75" customHeight="1">
      <c r="G562" s="2"/>
      <c r="V562" s="2"/>
    </row>
    <row r="563" ht="15.75" customHeight="1">
      <c r="G563" s="2"/>
      <c r="V563" s="2"/>
    </row>
    <row r="564" ht="15.75" customHeight="1">
      <c r="G564" s="2"/>
      <c r="V564" s="2"/>
    </row>
    <row r="565" ht="15.75" customHeight="1">
      <c r="G565" s="2"/>
      <c r="V565" s="2"/>
    </row>
    <row r="566" ht="15.75" customHeight="1">
      <c r="G566" s="2"/>
      <c r="V566" s="2"/>
    </row>
    <row r="567" ht="15.75" customHeight="1">
      <c r="G567" s="2"/>
      <c r="V567" s="2"/>
    </row>
    <row r="568" ht="15.75" customHeight="1">
      <c r="G568" s="2"/>
      <c r="V568" s="2"/>
    </row>
    <row r="569" ht="15.75" customHeight="1">
      <c r="G569" s="2"/>
      <c r="V569" s="2"/>
    </row>
    <row r="570" ht="15.75" customHeight="1">
      <c r="G570" s="2"/>
      <c r="V570" s="2"/>
    </row>
    <row r="571" ht="15.75" customHeight="1">
      <c r="G571" s="2"/>
      <c r="V571" s="2"/>
    </row>
    <row r="572" ht="15.75" customHeight="1">
      <c r="G572" s="2"/>
      <c r="V572" s="2"/>
    </row>
    <row r="573" ht="15.75" customHeight="1">
      <c r="G573" s="2"/>
      <c r="V573" s="2"/>
    </row>
    <row r="574" ht="15.75" customHeight="1">
      <c r="G574" s="2"/>
      <c r="V574" s="2"/>
    </row>
    <row r="575" ht="15.75" customHeight="1">
      <c r="G575" s="2"/>
      <c r="V575" s="2"/>
    </row>
    <row r="576" ht="15.75" customHeight="1">
      <c r="G576" s="2"/>
      <c r="V576" s="2"/>
    </row>
    <row r="577" ht="15.75" customHeight="1">
      <c r="G577" s="2"/>
      <c r="V577" s="2"/>
    </row>
    <row r="578" ht="15.75" customHeight="1">
      <c r="G578" s="2"/>
      <c r="V578" s="2"/>
    </row>
    <row r="579" ht="15.75" customHeight="1">
      <c r="G579" s="2"/>
      <c r="V579" s="2"/>
    </row>
    <row r="580" ht="15.75" customHeight="1">
      <c r="G580" s="2"/>
      <c r="V580" s="2"/>
    </row>
    <row r="581" ht="15.75" customHeight="1">
      <c r="G581" s="2"/>
      <c r="V581" s="2"/>
    </row>
    <row r="582" ht="15.75" customHeight="1">
      <c r="G582" s="2"/>
      <c r="V582" s="2"/>
    </row>
    <row r="583" ht="15.75" customHeight="1">
      <c r="G583" s="2"/>
      <c r="V583" s="2"/>
    </row>
    <row r="584" ht="15.75" customHeight="1">
      <c r="G584" s="2"/>
      <c r="V584" s="2"/>
    </row>
    <row r="585" ht="15.75" customHeight="1">
      <c r="G585" s="2"/>
      <c r="V585" s="2"/>
    </row>
    <row r="586" ht="15.75" customHeight="1">
      <c r="G586" s="2"/>
      <c r="V586" s="2"/>
    </row>
    <row r="587" ht="15.75" customHeight="1">
      <c r="G587" s="2"/>
      <c r="V587" s="2"/>
    </row>
    <row r="588" ht="15.75" customHeight="1">
      <c r="G588" s="2"/>
      <c r="V588" s="2"/>
    </row>
    <row r="589" ht="15.75" customHeight="1">
      <c r="G589" s="2"/>
      <c r="V589" s="2"/>
    </row>
    <row r="590" ht="15.75" customHeight="1">
      <c r="G590" s="2"/>
      <c r="V590" s="2"/>
    </row>
    <row r="591" ht="15.75" customHeight="1">
      <c r="G591" s="2"/>
      <c r="V591" s="2"/>
    </row>
    <row r="592" ht="15.75" customHeight="1">
      <c r="G592" s="2"/>
      <c r="V592" s="2"/>
    </row>
    <row r="593" ht="15.75" customHeight="1">
      <c r="G593" s="2"/>
      <c r="V593" s="2"/>
    </row>
    <row r="594" ht="15.75" customHeight="1">
      <c r="G594" s="2"/>
      <c r="V594" s="2"/>
    </row>
    <row r="595" ht="15.75" customHeight="1">
      <c r="G595" s="2"/>
      <c r="V595" s="2"/>
    </row>
    <row r="596" ht="15.75" customHeight="1">
      <c r="G596" s="2"/>
      <c r="V596" s="2"/>
    </row>
    <row r="597" ht="15.75" customHeight="1">
      <c r="G597" s="2"/>
      <c r="V597" s="2"/>
    </row>
    <row r="598" ht="15.75" customHeight="1">
      <c r="G598" s="2"/>
      <c r="V598" s="2"/>
    </row>
    <row r="599" ht="15.75" customHeight="1">
      <c r="G599" s="2"/>
      <c r="V599" s="2"/>
    </row>
    <row r="600" ht="15.75" customHeight="1">
      <c r="G600" s="2"/>
      <c r="V600" s="2"/>
    </row>
    <row r="601" ht="15.75" customHeight="1">
      <c r="G601" s="2"/>
      <c r="V601" s="2"/>
    </row>
    <row r="602" ht="15.75" customHeight="1">
      <c r="G602" s="2"/>
      <c r="V602" s="2"/>
    </row>
    <row r="603" ht="15.75" customHeight="1">
      <c r="G603" s="2"/>
      <c r="V603" s="2"/>
    </row>
    <row r="604" ht="15.75" customHeight="1">
      <c r="G604" s="2"/>
      <c r="V604" s="2"/>
    </row>
    <row r="605" ht="15.75" customHeight="1">
      <c r="G605" s="2"/>
      <c r="V605" s="2"/>
    </row>
    <row r="606" ht="15.75" customHeight="1">
      <c r="G606" s="2"/>
      <c r="V606" s="2"/>
    </row>
    <row r="607" ht="15.75" customHeight="1">
      <c r="G607" s="2"/>
      <c r="V607" s="2"/>
    </row>
    <row r="608" ht="15.75" customHeight="1">
      <c r="G608" s="2"/>
      <c r="V608" s="2"/>
    </row>
    <row r="609" ht="15.75" customHeight="1">
      <c r="G609" s="2"/>
      <c r="V609" s="2"/>
    </row>
    <row r="610" ht="15.75" customHeight="1">
      <c r="G610" s="2"/>
      <c r="V610" s="2"/>
    </row>
    <row r="611" ht="15.75" customHeight="1">
      <c r="G611" s="2"/>
      <c r="V611" s="2"/>
    </row>
    <row r="612" ht="15.75" customHeight="1">
      <c r="G612" s="2"/>
      <c r="V612" s="2"/>
    </row>
    <row r="613" ht="15.75" customHeight="1">
      <c r="G613" s="2"/>
      <c r="V613" s="2"/>
    </row>
    <row r="614" ht="15.75" customHeight="1">
      <c r="G614" s="2"/>
      <c r="V614" s="2"/>
    </row>
    <row r="615" ht="15.75" customHeight="1">
      <c r="G615" s="2"/>
      <c r="V615" s="2"/>
    </row>
    <row r="616" ht="15.75" customHeight="1">
      <c r="G616" s="2"/>
      <c r="V616" s="2"/>
    </row>
    <row r="617" ht="15.75" customHeight="1">
      <c r="G617" s="2"/>
      <c r="V617" s="2"/>
    </row>
    <row r="618" ht="15.75" customHeight="1">
      <c r="G618" s="2"/>
      <c r="V618" s="2"/>
    </row>
    <row r="619" ht="15.75" customHeight="1">
      <c r="G619" s="2"/>
      <c r="V619" s="2"/>
    </row>
    <row r="620" ht="15.75" customHeight="1">
      <c r="G620" s="2"/>
      <c r="V620" s="2"/>
    </row>
    <row r="621" ht="15.75" customHeight="1">
      <c r="G621" s="2"/>
      <c r="V621" s="2"/>
    </row>
    <row r="622" ht="15.75" customHeight="1">
      <c r="G622" s="2"/>
      <c r="V622" s="2"/>
    </row>
    <row r="623" ht="15.75" customHeight="1">
      <c r="G623" s="2"/>
      <c r="V623" s="2"/>
    </row>
    <row r="624" ht="15.75" customHeight="1">
      <c r="G624" s="2"/>
      <c r="V624" s="2"/>
    </row>
    <row r="625" ht="15.75" customHeight="1">
      <c r="G625" s="2"/>
      <c r="V625" s="2"/>
    </row>
    <row r="626" ht="15.75" customHeight="1">
      <c r="G626" s="2"/>
      <c r="V626" s="2"/>
    </row>
    <row r="627" ht="15.75" customHeight="1">
      <c r="G627" s="2"/>
      <c r="V627" s="2"/>
    </row>
    <row r="628" ht="15.75" customHeight="1">
      <c r="G628" s="2"/>
      <c r="V628" s="2"/>
    </row>
    <row r="629" ht="15.75" customHeight="1">
      <c r="G629" s="2"/>
      <c r="V629" s="2"/>
    </row>
    <row r="630" ht="15.75" customHeight="1">
      <c r="G630" s="2"/>
      <c r="V630" s="2"/>
    </row>
    <row r="631" ht="15.75" customHeight="1">
      <c r="G631" s="2"/>
      <c r="V631" s="2"/>
    </row>
    <row r="632" ht="15.75" customHeight="1">
      <c r="G632" s="2"/>
      <c r="V632" s="2"/>
    </row>
    <row r="633" ht="15.75" customHeight="1">
      <c r="G633" s="2"/>
      <c r="V633" s="2"/>
    </row>
    <row r="634" ht="15.75" customHeight="1">
      <c r="G634" s="2"/>
      <c r="V634" s="2"/>
    </row>
    <row r="635" ht="15.75" customHeight="1">
      <c r="G635" s="2"/>
      <c r="V635" s="2"/>
    </row>
    <row r="636" ht="15.75" customHeight="1">
      <c r="G636" s="2"/>
      <c r="V636" s="2"/>
    </row>
    <row r="637" ht="15.75" customHeight="1">
      <c r="G637" s="2"/>
      <c r="V637" s="2"/>
    </row>
    <row r="638" ht="15.75" customHeight="1">
      <c r="G638" s="2"/>
      <c r="V638" s="2"/>
    </row>
    <row r="639" ht="15.75" customHeight="1">
      <c r="G639" s="2"/>
      <c r="V639" s="2"/>
    </row>
    <row r="640" ht="15.75" customHeight="1">
      <c r="G640" s="2"/>
      <c r="V640" s="2"/>
    </row>
    <row r="641" ht="15.75" customHeight="1">
      <c r="G641" s="2"/>
      <c r="V641" s="2"/>
    </row>
    <row r="642" ht="15.75" customHeight="1">
      <c r="G642" s="2"/>
      <c r="V642" s="2"/>
    </row>
    <row r="643" ht="15.75" customHeight="1">
      <c r="G643" s="2"/>
      <c r="V643" s="2"/>
    </row>
    <row r="644" ht="15.75" customHeight="1">
      <c r="G644" s="2"/>
      <c r="V644" s="2"/>
    </row>
    <row r="645" ht="15.75" customHeight="1">
      <c r="G645" s="2"/>
      <c r="V645" s="2"/>
    </row>
    <row r="646" ht="15.75" customHeight="1">
      <c r="G646" s="2"/>
      <c r="V646" s="2"/>
    </row>
    <row r="647" ht="15.75" customHeight="1">
      <c r="G647" s="2"/>
      <c r="V647" s="2"/>
    </row>
    <row r="648" ht="15.75" customHeight="1">
      <c r="G648" s="2"/>
      <c r="V648" s="2"/>
    </row>
    <row r="649" ht="15.75" customHeight="1">
      <c r="G649" s="2"/>
      <c r="V649" s="2"/>
    </row>
    <row r="650" ht="15.75" customHeight="1">
      <c r="G650" s="2"/>
      <c r="V650" s="2"/>
    </row>
    <row r="651" ht="15.75" customHeight="1">
      <c r="G651" s="2"/>
      <c r="V651" s="2"/>
    </row>
    <row r="652" ht="15.75" customHeight="1">
      <c r="G652" s="2"/>
      <c r="V652" s="2"/>
    </row>
    <row r="653" ht="15.75" customHeight="1">
      <c r="G653" s="2"/>
      <c r="V653" s="2"/>
    </row>
    <row r="654" ht="15.75" customHeight="1">
      <c r="G654" s="2"/>
      <c r="V654" s="2"/>
    </row>
    <row r="655" ht="15.75" customHeight="1">
      <c r="G655" s="2"/>
      <c r="V655" s="2"/>
    </row>
    <row r="656" ht="15.75" customHeight="1">
      <c r="G656" s="2"/>
      <c r="V656" s="2"/>
    </row>
    <row r="657" ht="15.75" customHeight="1">
      <c r="G657" s="2"/>
      <c r="V657" s="2"/>
    </row>
    <row r="658" ht="15.75" customHeight="1">
      <c r="G658" s="2"/>
      <c r="V658" s="2"/>
    </row>
    <row r="659" ht="15.75" customHeight="1">
      <c r="G659" s="2"/>
      <c r="V659" s="2"/>
    </row>
    <row r="660" ht="15.75" customHeight="1">
      <c r="G660" s="2"/>
      <c r="V660" s="2"/>
    </row>
    <row r="661" ht="15.75" customHeight="1">
      <c r="G661" s="2"/>
      <c r="V661" s="2"/>
    </row>
    <row r="662" ht="15.75" customHeight="1">
      <c r="G662" s="2"/>
      <c r="V662" s="2"/>
    </row>
    <row r="663" ht="15.75" customHeight="1">
      <c r="G663" s="2"/>
      <c r="V663" s="2"/>
    </row>
    <row r="664" ht="15.75" customHeight="1">
      <c r="G664" s="2"/>
      <c r="V664" s="2"/>
    </row>
    <row r="665" ht="15.75" customHeight="1">
      <c r="G665" s="2"/>
      <c r="V665" s="2"/>
    </row>
    <row r="666" ht="15.75" customHeight="1">
      <c r="G666" s="2"/>
      <c r="V666" s="2"/>
    </row>
    <row r="667" ht="15.75" customHeight="1">
      <c r="G667" s="2"/>
      <c r="V667" s="2"/>
    </row>
    <row r="668" ht="15.75" customHeight="1">
      <c r="G668" s="2"/>
      <c r="V668" s="2"/>
    </row>
    <row r="669" ht="15.75" customHeight="1">
      <c r="G669" s="2"/>
      <c r="V669" s="2"/>
    </row>
    <row r="670" ht="15.75" customHeight="1">
      <c r="G670" s="2"/>
      <c r="V670" s="2"/>
    </row>
    <row r="671" ht="15.75" customHeight="1">
      <c r="G671" s="2"/>
      <c r="V671" s="2"/>
    </row>
    <row r="672" ht="15.75" customHeight="1">
      <c r="G672" s="2"/>
      <c r="V672" s="2"/>
    </row>
    <row r="673" ht="15.75" customHeight="1">
      <c r="G673" s="2"/>
      <c r="V673" s="2"/>
    </row>
    <row r="674" ht="15.75" customHeight="1">
      <c r="G674" s="2"/>
      <c r="V674" s="2"/>
    </row>
    <row r="675" ht="15.75" customHeight="1">
      <c r="G675" s="2"/>
      <c r="V675" s="2"/>
    </row>
    <row r="676" ht="15.75" customHeight="1">
      <c r="G676" s="2"/>
      <c r="V676" s="2"/>
    </row>
    <row r="677" ht="15.75" customHeight="1">
      <c r="G677" s="2"/>
      <c r="V677" s="2"/>
    </row>
    <row r="678" ht="15.75" customHeight="1">
      <c r="G678" s="2"/>
      <c r="V678" s="2"/>
    </row>
    <row r="679" ht="15.75" customHeight="1">
      <c r="G679" s="2"/>
      <c r="V679" s="2"/>
    </row>
    <row r="680" ht="15.75" customHeight="1">
      <c r="G680" s="2"/>
      <c r="V680" s="2"/>
    </row>
    <row r="681" ht="15.75" customHeight="1">
      <c r="G681" s="2"/>
      <c r="V681" s="2"/>
    </row>
    <row r="682" ht="15.75" customHeight="1">
      <c r="G682" s="2"/>
      <c r="V682" s="2"/>
    </row>
    <row r="683" ht="15.75" customHeight="1">
      <c r="G683" s="2"/>
      <c r="V683" s="2"/>
    </row>
    <row r="684" ht="15.75" customHeight="1">
      <c r="G684" s="2"/>
      <c r="V684" s="2"/>
    </row>
    <row r="685" ht="15.75" customHeight="1">
      <c r="G685" s="2"/>
      <c r="V685" s="2"/>
    </row>
    <row r="686" ht="15.75" customHeight="1">
      <c r="G686" s="2"/>
      <c r="V686" s="2"/>
    </row>
    <row r="687" ht="15.75" customHeight="1">
      <c r="G687" s="2"/>
      <c r="V687" s="2"/>
    </row>
    <row r="688" ht="15.75" customHeight="1">
      <c r="G688" s="2"/>
      <c r="V688" s="2"/>
    </row>
    <row r="689" ht="15.75" customHeight="1">
      <c r="G689" s="2"/>
      <c r="V689" s="2"/>
    </row>
    <row r="690" ht="15.75" customHeight="1">
      <c r="G690" s="2"/>
      <c r="V690" s="2"/>
    </row>
    <row r="691" ht="15.75" customHeight="1">
      <c r="G691" s="2"/>
      <c r="V691" s="2"/>
    </row>
    <row r="692" ht="15.75" customHeight="1">
      <c r="G692" s="2"/>
      <c r="V692" s="2"/>
    </row>
    <row r="693" ht="15.75" customHeight="1">
      <c r="G693" s="2"/>
      <c r="V693" s="2"/>
    </row>
    <row r="694" ht="15.75" customHeight="1">
      <c r="G694" s="2"/>
      <c r="V694" s="2"/>
    </row>
    <row r="695" ht="15.75" customHeight="1">
      <c r="G695" s="2"/>
      <c r="V695" s="2"/>
    </row>
    <row r="696" ht="15.75" customHeight="1">
      <c r="G696" s="2"/>
      <c r="V696" s="2"/>
    </row>
    <row r="697" ht="15.75" customHeight="1">
      <c r="G697" s="2"/>
      <c r="V697" s="2"/>
    </row>
    <row r="698" ht="15.75" customHeight="1">
      <c r="G698" s="2"/>
      <c r="V698" s="2"/>
    </row>
    <row r="699" ht="15.75" customHeight="1">
      <c r="G699" s="2"/>
      <c r="V699" s="2"/>
    </row>
    <row r="700" ht="15.75" customHeight="1">
      <c r="G700" s="2"/>
      <c r="V700" s="2"/>
    </row>
    <row r="701" ht="15.75" customHeight="1">
      <c r="G701" s="2"/>
      <c r="V701" s="2"/>
    </row>
    <row r="702" ht="15.75" customHeight="1">
      <c r="G702" s="2"/>
      <c r="V702" s="2"/>
    </row>
    <row r="703" ht="15.75" customHeight="1">
      <c r="G703" s="2"/>
      <c r="V703" s="2"/>
    </row>
    <row r="704" ht="15.75" customHeight="1">
      <c r="G704" s="2"/>
      <c r="V704" s="2"/>
    </row>
    <row r="705" ht="15.75" customHeight="1">
      <c r="G705" s="2"/>
      <c r="V705" s="2"/>
    </row>
    <row r="706" ht="15.75" customHeight="1">
      <c r="G706" s="2"/>
      <c r="V706" s="2"/>
    </row>
    <row r="707" ht="15.75" customHeight="1">
      <c r="G707" s="2"/>
      <c r="V707" s="2"/>
    </row>
    <row r="708" ht="15.75" customHeight="1">
      <c r="G708" s="2"/>
      <c r="V708" s="2"/>
    </row>
    <row r="709" ht="15.75" customHeight="1">
      <c r="G709" s="2"/>
      <c r="V709" s="2"/>
    </row>
    <row r="710" ht="15.75" customHeight="1">
      <c r="G710" s="2"/>
      <c r="V710" s="2"/>
    </row>
    <row r="711" ht="15.75" customHeight="1">
      <c r="G711" s="2"/>
      <c r="V711" s="2"/>
    </row>
    <row r="712" ht="15.75" customHeight="1">
      <c r="G712" s="2"/>
      <c r="V712" s="2"/>
    </row>
    <row r="713" ht="15.75" customHeight="1">
      <c r="G713" s="2"/>
      <c r="V713" s="2"/>
    </row>
    <row r="714" ht="15.75" customHeight="1">
      <c r="G714" s="2"/>
      <c r="V714" s="2"/>
    </row>
    <row r="715" ht="15.75" customHeight="1">
      <c r="G715" s="2"/>
      <c r="V715" s="2"/>
    </row>
    <row r="716" ht="15.75" customHeight="1">
      <c r="G716" s="2"/>
      <c r="V716" s="2"/>
    </row>
    <row r="717" ht="15.75" customHeight="1">
      <c r="G717" s="2"/>
      <c r="V717" s="2"/>
    </row>
    <row r="718" ht="15.75" customHeight="1">
      <c r="G718" s="2"/>
      <c r="V718" s="2"/>
    </row>
    <row r="719" ht="15.75" customHeight="1">
      <c r="G719" s="2"/>
      <c r="V719" s="2"/>
    </row>
    <row r="720" ht="15.75" customHeight="1">
      <c r="G720" s="2"/>
      <c r="V720" s="2"/>
    </row>
    <row r="721" ht="15.75" customHeight="1">
      <c r="G721" s="2"/>
      <c r="V721" s="2"/>
    </row>
    <row r="722" ht="15.75" customHeight="1">
      <c r="G722" s="2"/>
      <c r="V722" s="2"/>
    </row>
    <row r="723" ht="15.75" customHeight="1">
      <c r="G723" s="2"/>
      <c r="V723" s="2"/>
    </row>
    <row r="724" ht="15.75" customHeight="1">
      <c r="G724" s="2"/>
      <c r="V724" s="2"/>
    </row>
    <row r="725" ht="15.75" customHeight="1">
      <c r="G725" s="2"/>
      <c r="V725" s="2"/>
    </row>
    <row r="726" ht="15.75" customHeight="1">
      <c r="G726" s="2"/>
      <c r="V726" s="2"/>
    </row>
    <row r="727" ht="15.75" customHeight="1">
      <c r="G727" s="2"/>
      <c r="V727" s="2"/>
    </row>
    <row r="728" ht="15.75" customHeight="1">
      <c r="G728" s="2"/>
      <c r="V728" s="2"/>
    </row>
    <row r="729" ht="15.75" customHeight="1">
      <c r="G729" s="2"/>
      <c r="V729" s="2"/>
    </row>
    <row r="730" ht="15.75" customHeight="1">
      <c r="G730" s="2"/>
      <c r="V730" s="2"/>
    </row>
    <row r="731" ht="15.75" customHeight="1">
      <c r="G731" s="2"/>
      <c r="V731" s="2"/>
    </row>
    <row r="732" ht="15.75" customHeight="1">
      <c r="G732" s="2"/>
      <c r="V732" s="2"/>
    </row>
    <row r="733" ht="15.75" customHeight="1">
      <c r="G733" s="2"/>
      <c r="V733" s="2"/>
    </row>
    <row r="734" ht="15.75" customHeight="1">
      <c r="G734" s="2"/>
      <c r="V734" s="2"/>
    </row>
    <row r="735" ht="15.75" customHeight="1">
      <c r="G735" s="2"/>
      <c r="V735" s="2"/>
    </row>
    <row r="736" ht="15.75" customHeight="1">
      <c r="G736" s="2"/>
      <c r="V736" s="2"/>
    </row>
    <row r="737" ht="15.75" customHeight="1">
      <c r="G737" s="2"/>
      <c r="V737" s="2"/>
    </row>
    <row r="738" ht="15.75" customHeight="1">
      <c r="G738" s="2"/>
      <c r="V738" s="2"/>
    </row>
    <row r="739" ht="15.75" customHeight="1">
      <c r="G739" s="2"/>
      <c r="V739" s="2"/>
    </row>
    <row r="740" ht="15.75" customHeight="1">
      <c r="G740" s="2"/>
      <c r="V740" s="2"/>
    </row>
    <row r="741" ht="15.75" customHeight="1">
      <c r="G741" s="2"/>
      <c r="V741" s="2"/>
    </row>
    <row r="742" ht="15.75" customHeight="1">
      <c r="G742" s="2"/>
      <c r="V742" s="2"/>
    </row>
    <row r="743" ht="15.75" customHeight="1">
      <c r="G743" s="2"/>
      <c r="V743" s="2"/>
    </row>
    <row r="744" ht="15.75" customHeight="1">
      <c r="G744" s="2"/>
      <c r="V744" s="2"/>
    </row>
    <row r="745" ht="15.75" customHeight="1">
      <c r="G745" s="2"/>
      <c r="V745" s="2"/>
    </row>
    <row r="746" ht="15.75" customHeight="1">
      <c r="G746" s="2"/>
      <c r="V746" s="2"/>
    </row>
    <row r="747" ht="15.75" customHeight="1">
      <c r="G747" s="2"/>
      <c r="V747" s="2"/>
    </row>
    <row r="748" ht="15.75" customHeight="1">
      <c r="G748" s="2"/>
      <c r="V748" s="2"/>
    </row>
    <row r="749" ht="15.75" customHeight="1">
      <c r="G749" s="2"/>
      <c r="V749" s="2"/>
    </row>
    <row r="750" ht="15.75" customHeight="1">
      <c r="G750" s="2"/>
      <c r="V750" s="2"/>
    </row>
    <row r="751" ht="15.75" customHeight="1">
      <c r="G751" s="2"/>
      <c r="V751" s="2"/>
    </row>
    <row r="752" ht="15.75" customHeight="1">
      <c r="G752" s="2"/>
      <c r="V752" s="2"/>
    </row>
    <row r="753" ht="15.75" customHeight="1">
      <c r="G753" s="2"/>
      <c r="V753" s="2"/>
    </row>
    <row r="754" ht="15.75" customHeight="1">
      <c r="G754" s="2"/>
      <c r="V754" s="2"/>
    </row>
    <row r="755" ht="15.75" customHeight="1">
      <c r="G755" s="2"/>
      <c r="V755" s="2"/>
    </row>
    <row r="756" ht="15.75" customHeight="1">
      <c r="G756" s="2"/>
      <c r="V756" s="2"/>
    </row>
    <row r="757" ht="15.75" customHeight="1">
      <c r="G757" s="2"/>
      <c r="V757" s="2"/>
    </row>
    <row r="758" ht="15.75" customHeight="1">
      <c r="G758" s="2"/>
      <c r="V758" s="2"/>
    </row>
    <row r="759" ht="15.75" customHeight="1">
      <c r="G759" s="2"/>
      <c r="V759" s="2"/>
    </row>
    <row r="760" ht="15.75" customHeight="1">
      <c r="G760" s="2"/>
      <c r="V760" s="2"/>
    </row>
    <row r="761" ht="15.75" customHeight="1">
      <c r="G761" s="2"/>
      <c r="V761" s="2"/>
    </row>
    <row r="762" ht="15.75" customHeight="1">
      <c r="G762" s="2"/>
      <c r="V762" s="2"/>
    </row>
    <row r="763" ht="15.75" customHeight="1">
      <c r="G763" s="2"/>
      <c r="V763" s="2"/>
    </row>
    <row r="764" ht="15.75" customHeight="1">
      <c r="G764" s="2"/>
      <c r="V764" s="2"/>
    </row>
    <row r="765" ht="15.75" customHeight="1">
      <c r="G765" s="2"/>
      <c r="V765" s="2"/>
    </row>
    <row r="766" ht="15.75" customHeight="1">
      <c r="G766" s="2"/>
      <c r="V766" s="2"/>
    </row>
    <row r="767" ht="15.75" customHeight="1">
      <c r="G767" s="2"/>
      <c r="V767" s="2"/>
    </row>
    <row r="768" ht="15.75" customHeight="1">
      <c r="G768" s="2"/>
      <c r="V768" s="2"/>
    </row>
    <row r="769" ht="15.75" customHeight="1">
      <c r="G769" s="2"/>
      <c r="V769" s="2"/>
    </row>
    <row r="770" ht="15.75" customHeight="1">
      <c r="G770" s="2"/>
      <c r="V770" s="2"/>
    </row>
    <row r="771" ht="15.75" customHeight="1">
      <c r="G771" s="2"/>
      <c r="V771" s="2"/>
    </row>
    <row r="772" ht="15.75" customHeight="1">
      <c r="G772" s="2"/>
      <c r="V772" s="2"/>
    </row>
    <row r="773" ht="15.75" customHeight="1">
      <c r="G773" s="2"/>
      <c r="V773" s="2"/>
    </row>
    <row r="774" ht="15.75" customHeight="1">
      <c r="G774" s="2"/>
      <c r="V774" s="2"/>
    </row>
    <row r="775" ht="15.75" customHeight="1">
      <c r="G775" s="2"/>
      <c r="V775" s="2"/>
    </row>
    <row r="776" ht="15.75" customHeight="1">
      <c r="G776" s="2"/>
      <c r="V776" s="2"/>
    </row>
    <row r="777" ht="15.75" customHeight="1">
      <c r="G777" s="2"/>
      <c r="V777" s="2"/>
    </row>
    <row r="778" ht="15.75" customHeight="1">
      <c r="G778" s="2"/>
      <c r="V778" s="2"/>
    </row>
    <row r="779" ht="15.75" customHeight="1">
      <c r="G779" s="2"/>
      <c r="V779" s="2"/>
    </row>
    <row r="780" ht="15.75" customHeight="1">
      <c r="G780" s="2"/>
      <c r="V780" s="2"/>
    </row>
    <row r="781" ht="15.75" customHeight="1">
      <c r="G781" s="2"/>
      <c r="V781" s="2"/>
    </row>
    <row r="782" ht="15.75" customHeight="1">
      <c r="G782" s="2"/>
      <c r="V782" s="2"/>
    </row>
    <row r="783" ht="15.75" customHeight="1">
      <c r="G783" s="2"/>
      <c r="V783" s="2"/>
    </row>
    <row r="784" ht="15.75" customHeight="1">
      <c r="G784" s="2"/>
      <c r="V784" s="2"/>
    </row>
    <row r="785" ht="15.75" customHeight="1">
      <c r="G785" s="2"/>
      <c r="V785" s="2"/>
    </row>
    <row r="786" ht="15.75" customHeight="1">
      <c r="G786" s="2"/>
      <c r="V786" s="2"/>
    </row>
    <row r="787" ht="15.75" customHeight="1">
      <c r="G787" s="2"/>
      <c r="V787" s="2"/>
    </row>
    <row r="788" ht="15.75" customHeight="1">
      <c r="G788" s="2"/>
      <c r="V788" s="2"/>
    </row>
    <row r="789" ht="15.75" customHeight="1">
      <c r="G789" s="2"/>
      <c r="V789" s="2"/>
    </row>
    <row r="790" ht="15.75" customHeight="1">
      <c r="G790" s="2"/>
      <c r="V790" s="2"/>
    </row>
    <row r="791" ht="15.75" customHeight="1">
      <c r="G791" s="2"/>
      <c r="V791" s="2"/>
    </row>
    <row r="792" ht="15.75" customHeight="1">
      <c r="G792" s="2"/>
      <c r="V792" s="2"/>
    </row>
    <row r="793" ht="15.75" customHeight="1">
      <c r="G793" s="2"/>
      <c r="V793" s="2"/>
    </row>
    <row r="794" ht="15.75" customHeight="1">
      <c r="G794" s="2"/>
      <c r="V794" s="2"/>
    </row>
    <row r="795" ht="15.75" customHeight="1">
      <c r="G795" s="2"/>
      <c r="V795" s="2"/>
    </row>
    <row r="796" ht="15.75" customHeight="1">
      <c r="G796" s="2"/>
      <c r="V796" s="2"/>
    </row>
    <row r="797" ht="15.75" customHeight="1">
      <c r="G797" s="2"/>
      <c r="V797" s="2"/>
    </row>
    <row r="798" ht="15.75" customHeight="1">
      <c r="G798" s="2"/>
      <c r="V798" s="2"/>
    </row>
    <row r="799" ht="15.75" customHeight="1">
      <c r="G799" s="2"/>
      <c r="V799" s="2"/>
    </row>
    <row r="800" ht="15.75" customHeight="1">
      <c r="G800" s="2"/>
      <c r="V800" s="2"/>
    </row>
    <row r="801" ht="15.75" customHeight="1">
      <c r="G801" s="2"/>
      <c r="V801" s="2"/>
    </row>
    <row r="802" ht="15.75" customHeight="1">
      <c r="G802" s="2"/>
      <c r="V802" s="2"/>
    </row>
    <row r="803" ht="15.75" customHeight="1">
      <c r="G803" s="2"/>
      <c r="V803" s="2"/>
    </row>
    <row r="804" ht="15.75" customHeight="1">
      <c r="G804" s="2"/>
      <c r="V804" s="2"/>
    </row>
    <row r="805" ht="15.75" customHeight="1">
      <c r="G805" s="2"/>
      <c r="V805" s="2"/>
    </row>
    <row r="806" ht="15.75" customHeight="1">
      <c r="G806" s="2"/>
      <c r="V806" s="2"/>
    </row>
    <row r="807" ht="15.75" customHeight="1">
      <c r="G807" s="2"/>
      <c r="V807" s="2"/>
    </row>
    <row r="808" ht="15.75" customHeight="1">
      <c r="G808" s="2"/>
      <c r="V808" s="2"/>
    </row>
    <row r="809" ht="15.75" customHeight="1">
      <c r="G809" s="2"/>
      <c r="V809" s="2"/>
    </row>
    <row r="810" ht="15.75" customHeight="1">
      <c r="G810" s="2"/>
      <c r="V810" s="2"/>
    </row>
    <row r="811" ht="15.75" customHeight="1">
      <c r="G811" s="2"/>
      <c r="V811" s="2"/>
    </row>
    <row r="812" ht="15.75" customHeight="1">
      <c r="G812" s="2"/>
      <c r="V812" s="2"/>
    </row>
    <row r="813" ht="15.75" customHeight="1">
      <c r="G813" s="2"/>
      <c r="V813" s="2"/>
    </row>
    <row r="814" ht="15.75" customHeight="1">
      <c r="G814" s="2"/>
      <c r="V814" s="2"/>
    </row>
    <row r="815" ht="15.75" customHeight="1">
      <c r="G815" s="2"/>
      <c r="V815" s="2"/>
    </row>
    <row r="816" ht="15.75" customHeight="1">
      <c r="G816" s="2"/>
      <c r="V816" s="2"/>
    </row>
    <row r="817" ht="15.75" customHeight="1">
      <c r="G817" s="2"/>
      <c r="V817" s="2"/>
    </row>
    <row r="818" ht="15.75" customHeight="1">
      <c r="G818" s="2"/>
      <c r="V818" s="2"/>
    </row>
    <row r="819" ht="15.75" customHeight="1">
      <c r="G819" s="2"/>
      <c r="V819" s="2"/>
    </row>
    <row r="820" ht="15.75" customHeight="1">
      <c r="G820" s="2"/>
      <c r="V820" s="2"/>
    </row>
    <row r="821" ht="15.75" customHeight="1">
      <c r="G821" s="2"/>
      <c r="V821" s="2"/>
    </row>
    <row r="822" ht="15.75" customHeight="1">
      <c r="G822" s="2"/>
      <c r="V822" s="2"/>
    </row>
    <row r="823" ht="15.75" customHeight="1">
      <c r="G823" s="2"/>
      <c r="V823" s="2"/>
    </row>
    <row r="824" ht="15.75" customHeight="1">
      <c r="G824" s="2"/>
      <c r="V824" s="2"/>
    </row>
    <row r="825" ht="15.75" customHeight="1">
      <c r="G825" s="2"/>
      <c r="V825" s="2"/>
    </row>
    <row r="826" ht="15.75" customHeight="1">
      <c r="G826" s="2"/>
      <c r="V826" s="2"/>
    </row>
    <row r="827" ht="15.75" customHeight="1">
      <c r="G827" s="2"/>
      <c r="V827" s="2"/>
    </row>
    <row r="828" ht="15.75" customHeight="1">
      <c r="G828" s="2"/>
      <c r="V828" s="2"/>
    </row>
    <row r="829" ht="15.75" customHeight="1">
      <c r="G829" s="2"/>
      <c r="V829" s="2"/>
    </row>
    <row r="830" ht="15.75" customHeight="1">
      <c r="G830" s="2"/>
      <c r="V830" s="2"/>
    </row>
    <row r="831" ht="15.75" customHeight="1">
      <c r="G831" s="2"/>
      <c r="V831" s="2"/>
    </row>
    <row r="832" ht="15.75" customHeight="1">
      <c r="G832" s="2"/>
      <c r="V832" s="2"/>
    </row>
    <row r="833" ht="15.75" customHeight="1">
      <c r="G833" s="2"/>
      <c r="V833" s="2"/>
    </row>
    <row r="834" ht="15.75" customHeight="1">
      <c r="G834" s="2"/>
      <c r="V834" s="2"/>
    </row>
    <row r="835" ht="15.75" customHeight="1">
      <c r="G835" s="2"/>
      <c r="V835" s="2"/>
    </row>
    <row r="836" ht="15.75" customHeight="1">
      <c r="G836" s="2"/>
      <c r="V836" s="2"/>
    </row>
    <row r="837" ht="15.75" customHeight="1">
      <c r="G837" s="2"/>
      <c r="V837" s="2"/>
    </row>
    <row r="838" ht="15.75" customHeight="1">
      <c r="G838" s="2"/>
      <c r="V838" s="2"/>
    </row>
    <row r="839" ht="15.75" customHeight="1">
      <c r="G839" s="2"/>
      <c r="V839" s="2"/>
    </row>
    <row r="840" ht="15.75" customHeight="1">
      <c r="G840" s="2"/>
      <c r="V840" s="2"/>
    </row>
    <row r="841" ht="15.75" customHeight="1">
      <c r="G841" s="2"/>
      <c r="V841" s="2"/>
    </row>
    <row r="842" ht="15.75" customHeight="1">
      <c r="G842" s="2"/>
      <c r="V842" s="2"/>
    </row>
    <row r="843" ht="15.75" customHeight="1">
      <c r="G843" s="2"/>
      <c r="V843" s="2"/>
    </row>
    <row r="844" ht="15.75" customHeight="1">
      <c r="G844" s="2"/>
      <c r="V844" s="2"/>
    </row>
    <row r="845" ht="15.75" customHeight="1">
      <c r="G845" s="2"/>
      <c r="V845" s="2"/>
    </row>
    <row r="846" ht="15.75" customHeight="1">
      <c r="G846" s="2"/>
      <c r="V846" s="2"/>
    </row>
    <row r="847" ht="15.75" customHeight="1">
      <c r="G847" s="2"/>
      <c r="V847" s="2"/>
    </row>
    <row r="848" ht="15.75" customHeight="1">
      <c r="G848" s="2"/>
      <c r="V848" s="2"/>
    </row>
    <row r="849" ht="15.75" customHeight="1">
      <c r="G849" s="2"/>
      <c r="V849" s="2"/>
    </row>
    <row r="850" ht="15.75" customHeight="1">
      <c r="G850" s="2"/>
      <c r="V850" s="2"/>
    </row>
    <row r="851" ht="15.75" customHeight="1">
      <c r="G851" s="2"/>
      <c r="V851" s="2"/>
    </row>
    <row r="852" ht="15.75" customHeight="1">
      <c r="G852" s="2"/>
      <c r="V852" s="2"/>
    </row>
    <row r="853" ht="15.75" customHeight="1">
      <c r="G853" s="2"/>
      <c r="V853" s="2"/>
    </row>
    <row r="854" ht="15.75" customHeight="1">
      <c r="G854" s="2"/>
      <c r="V854" s="2"/>
    </row>
    <row r="855" ht="15.75" customHeight="1">
      <c r="G855" s="2"/>
      <c r="V855" s="2"/>
    </row>
    <row r="856" ht="15.75" customHeight="1">
      <c r="G856" s="2"/>
      <c r="V856" s="2"/>
    </row>
    <row r="857" ht="15.75" customHeight="1">
      <c r="G857" s="2"/>
      <c r="V857" s="2"/>
    </row>
    <row r="858" ht="15.75" customHeight="1">
      <c r="G858" s="2"/>
      <c r="V858" s="2"/>
    </row>
    <row r="859" ht="15.75" customHeight="1">
      <c r="G859" s="2"/>
      <c r="V859" s="2"/>
    </row>
    <row r="860" ht="15.75" customHeight="1">
      <c r="G860" s="2"/>
      <c r="V860" s="2"/>
    </row>
    <row r="861" ht="15.75" customHeight="1">
      <c r="G861" s="2"/>
      <c r="V861" s="2"/>
    </row>
    <row r="862" ht="15.75" customHeight="1">
      <c r="G862" s="2"/>
      <c r="V862" s="2"/>
    </row>
    <row r="863" ht="15.75" customHeight="1">
      <c r="G863" s="2"/>
      <c r="V863" s="2"/>
    </row>
    <row r="864" ht="15.75" customHeight="1">
      <c r="G864" s="2"/>
      <c r="V864" s="2"/>
    </row>
    <row r="865" ht="15.75" customHeight="1">
      <c r="G865" s="2"/>
      <c r="V865" s="2"/>
    </row>
    <row r="866" ht="15.75" customHeight="1">
      <c r="G866" s="2"/>
      <c r="V866" s="2"/>
    </row>
    <row r="867" ht="15.75" customHeight="1">
      <c r="G867" s="2"/>
      <c r="V867" s="2"/>
    </row>
    <row r="868" ht="15.75" customHeight="1">
      <c r="G868" s="2"/>
      <c r="V868" s="2"/>
    </row>
    <row r="869" ht="15.75" customHeight="1">
      <c r="G869" s="2"/>
      <c r="V869" s="2"/>
    </row>
    <row r="870" ht="15.75" customHeight="1">
      <c r="G870" s="2"/>
      <c r="V870" s="2"/>
    </row>
    <row r="871" ht="15.75" customHeight="1">
      <c r="G871" s="2"/>
      <c r="V871" s="2"/>
    </row>
    <row r="872" ht="15.75" customHeight="1">
      <c r="G872" s="2"/>
      <c r="V872" s="2"/>
    </row>
    <row r="873" ht="15.75" customHeight="1">
      <c r="G873" s="2"/>
      <c r="V873" s="2"/>
    </row>
    <row r="874" ht="15.75" customHeight="1">
      <c r="G874" s="2"/>
      <c r="V874" s="2"/>
    </row>
    <row r="875" ht="15.75" customHeight="1">
      <c r="G875" s="2"/>
      <c r="V875" s="2"/>
    </row>
    <row r="876" ht="15.75" customHeight="1">
      <c r="G876" s="2"/>
      <c r="V876" s="2"/>
    </row>
    <row r="877" ht="15.75" customHeight="1">
      <c r="G877" s="2"/>
      <c r="V877" s="2"/>
    </row>
    <row r="878" ht="15.75" customHeight="1">
      <c r="G878" s="2"/>
      <c r="V878" s="2"/>
    </row>
    <row r="879" ht="15.75" customHeight="1">
      <c r="G879" s="2"/>
      <c r="V879" s="2"/>
    </row>
    <row r="880" ht="15.75" customHeight="1">
      <c r="G880" s="2"/>
      <c r="V880" s="2"/>
    </row>
    <row r="881" ht="15.75" customHeight="1">
      <c r="G881" s="2"/>
      <c r="V881" s="2"/>
    </row>
    <row r="882" ht="15.75" customHeight="1">
      <c r="G882" s="2"/>
      <c r="V882" s="2"/>
    </row>
    <row r="883" ht="15.75" customHeight="1">
      <c r="G883" s="2"/>
      <c r="V883" s="2"/>
    </row>
    <row r="884" ht="15.75" customHeight="1">
      <c r="G884" s="2"/>
      <c r="V884" s="2"/>
    </row>
    <row r="885" ht="15.75" customHeight="1">
      <c r="G885" s="2"/>
      <c r="V885" s="2"/>
    </row>
    <row r="886" ht="15.75" customHeight="1">
      <c r="G886" s="2"/>
      <c r="V886" s="2"/>
    </row>
    <row r="887" ht="15.75" customHeight="1">
      <c r="G887" s="2"/>
      <c r="V887" s="2"/>
    </row>
    <row r="888" ht="15.75" customHeight="1">
      <c r="G888" s="2"/>
      <c r="V888" s="2"/>
    </row>
    <row r="889" ht="15.75" customHeight="1">
      <c r="G889" s="2"/>
      <c r="V889" s="2"/>
    </row>
    <row r="890" ht="15.75" customHeight="1">
      <c r="G890" s="2"/>
      <c r="V890" s="2"/>
    </row>
    <row r="891" ht="15.75" customHeight="1">
      <c r="G891" s="2"/>
      <c r="V891" s="2"/>
    </row>
    <row r="892" ht="15.75" customHeight="1">
      <c r="G892" s="2"/>
      <c r="V892" s="2"/>
    </row>
    <row r="893" ht="15.75" customHeight="1">
      <c r="G893" s="2"/>
      <c r="V893" s="2"/>
    </row>
    <row r="894" ht="15.75" customHeight="1">
      <c r="G894" s="2"/>
      <c r="V894" s="2"/>
    </row>
    <row r="895" ht="15.75" customHeight="1">
      <c r="G895" s="2"/>
      <c r="V895" s="2"/>
    </row>
    <row r="896" ht="15.75" customHeight="1">
      <c r="G896" s="2"/>
      <c r="V896" s="2"/>
    </row>
    <row r="897" ht="15.75" customHeight="1">
      <c r="G897" s="2"/>
      <c r="V897" s="2"/>
    </row>
    <row r="898" ht="15.75" customHeight="1">
      <c r="G898" s="2"/>
      <c r="V898" s="2"/>
    </row>
    <row r="899" ht="15.75" customHeight="1">
      <c r="G899" s="2"/>
      <c r="V899" s="2"/>
    </row>
    <row r="900" ht="15.75" customHeight="1">
      <c r="G900" s="2"/>
      <c r="V900" s="2"/>
    </row>
    <row r="901" ht="15.75" customHeight="1">
      <c r="G901" s="2"/>
      <c r="V901" s="2"/>
    </row>
    <row r="902" ht="15.75" customHeight="1">
      <c r="G902" s="2"/>
      <c r="V902" s="2"/>
    </row>
    <row r="903" ht="15.75" customHeight="1">
      <c r="G903" s="2"/>
      <c r="V903" s="2"/>
    </row>
    <row r="904" ht="15.75" customHeight="1">
      <c r="G904" s="2"/>
      <c r="V904" s="2"/>
    </row>
    <row r="905" ht="15.75" customHeight="1">
      <c r="G905" s="2"/>
      <c r="V905" s="2"/>
    </row>
    <row r="906" ht="15.75" customHeight="1">
      <c r="G906" s="2"/>
      <c r="V906" s="2"/>
    </row>
    <row r="907" ht="15.75" customHeight="1">
      <c r="G907" s="2"/>
      <c r="V907" s="2"/>
    </row>
    <row r="908" ht="15.75" customHeight="1">
      <c r="G908" s="2"/>
      <c r="V908" s="2"/>
    </row>
    <row r="909" ht="15.75" customHeight="1">
      <c r="G909" s="2"/>
      <c r="V909" s="2"/>
    </row>
    <row r="910" ht="15.75" customHeight="1">
      <c r="G910" s="2"/>
      <c r="V910" s="2"/>
    </row>
    <row r="911" ht="15.75" customHeight="1">
      <c r="G911" s="2"/>
      <c r="V911" s="2"/>
    </row>
    <row r="912" ht="15.75" customHeight="1">
      <c r="G912" s="2"/>
      <c r="V912" s="2"/>
    </row>
    <row r="913" ht="15.75" customHeight="1">
      <c r="G913" s="2"/>
      <c r="V913" s="2"/>
    </row>
    <row r="914" ht="15.75" customHeight="1">
      <c r="G914" s="2"/>
      <c r="V914" s="2"/>
    </row>
    <row r="915" ht="15.75" customHeight="1">
      <c r="G915" s="2"/>
      <c r="V915" s="2"/>
    </row>
    <row r="916" ht="15.75" customHeight="1">
      <c r="G916" s="2"/>
      <c r="V916" s="2"/>
    </row>
    <row r="917" ht="15.75" customHeight="1">
      <c r="G917" s="2"/>
      <c r="V917" s="2"/>
    </row>
    <row r="918" ht="15.75" customHeight="1">
      <c r="G918" s="2"/>
      <c r="V918" s="2"/>
    </row>
    <row r="919" ht="15.75" customHeight="1">
      <c r="G919" s="2"/>
      <c r="V919" s="2"/>
    </row>
    <row r="920" ht="15.75" customHeight="1">
      <c r="G920" s="2"/>
      <c r="V920" s="2"/>
    </row>
    <row r="921" ht="15.75" customHeight="1">
      <c r="G921" s="2"/>
      <c r="V921" s="2"/>
    </row>
    <row r="922" ht="15.75" customHeight="1">
      <c r="G922" s="2"/>
      <c r="V922" s="2"/>
    </row>
    <row r="923" ht="15.75" customHeight="1">
      <c r="G923" s="2"/>
      <c r="V923" s="2"/>
    </row>
    <row r="924" ht="15.75" customHeight="1">
      <c r="G924" s="2"/>
      <c r="V924" s="2"/>
    </row>
    <row r="925" ht="15.75" customHeight="1">
      <c r="G925" s="2"/>
      <c r="V925" s="2"/>
    </row>
    <row r="926" ht="15.75" customHeight="1">
      <c r="G926" s="2"/>
      <c r="V926" s="2"/>
    </row>
    <row r="927" ht="15.75" customHeight="1">
      <c r="G927" s="2"/>
      <c r="V927" s="2"/>
    </row>
    <row r="928" ht="15.75" customHeight="1">
      <c r="G928" s="2"/>
      <c r="V928" s="2"/>
    </row>
    <row r="929" ht="15.75" customHeight="1">
      <c r="G929" s="2"/>
      <c r="V929" s="2"/>
    </row>
    <row r="930" ht="15.75" customHeight="1">
      <c r="G930" s="2"/>
      <c r="V930" s="2"/>
    </row>
    <row r="931" ht="15.75" customHeight="1">
      <c r="G931" s="2"/>
      <c r="V931" s="2"/>
    </row>
    <row r="932" ht="15.75" customHeight="1">
      <c r="G932" s="2"/>
      <c r="V932" s="2"/>
    </row>
    <row r="933" ht="15.75" customHeight="1">
      <c r="G933" s="2"/>
      <c r="V933" s="2"/>
    </row>
    <row r="934" ht="15.75" customHeight="1">
      <c r="G934" s="2"/>
      <c r="V934" s="2"/>
    </row>
    <row r="935" ht="15.75" customHeight="1">
      <c r="G935" s="2"/>
      <c r="V935" s="2"/>
    </row>
    <row r="936" ht="15.75" customHeight="1">
      <c r="G936" s="2"/>
      <c r="V936" s="2"/>
    </row>
    <row r="937" ht="15.75" customHeight="1">
      <c r="G937" s="2"/>
      <c r="V937" s="2"/>
    </row>
    <row r="938" ht="15.75" customHeight="1">
      <c r="G938" s="2"/>
      <c r="V938" s="2"/>
    </row>
    <row r="939" ht="15.75" customHeight="1">
      <c r="G939" s="2"/>
      <c r="V939" s="2"/>
    </row>
    <row r="940" ht="15.75" customHeight="1">
      <c r="G940" s="2"/>
      <c r="V940" s="2"/>
    </row>
    <row r="941" ht="15.75" customHeight="1">
      <c r="G941" s="2"/>
      <c r="V941" s="2"/>
    </row>
    <row r="942" ht="15.75" customHeight="1">
      <c r="G942" s="2"/>
      <c r="V942" s="2"/>
    </row>
    <row r="943" ht="15.75" customHeight="1">
      <c r="G943" s="2"/>
      <c r="V943" s="2"/>
    </row>
    <row r="944" ht="15.75" customHeight="1">
      <c r="G944" s="2"/>
      <c r="V944" s="2"/>
    </row>
    <row r="945" ht="15.75" customHeight="1">
      <c r="G945" s="2"/>
      <c r="V945" s="2"/>
    </row>
    <row r="946" ht="15.75" customHeight="1">
      <c r="G946" s="2"/>
      <c r="V946" s="2"/>
    </row>
    <row r="947" ht="15.75" customHeight="1">
      <c r="G947" s="2"/>
      <c r="V947" s="2"/>
    </row>
    <row r="948" ht="15.75" customHeight="1">
      <c r="G948" s="2"/>
      <c r="V948" s="2"/>
    </row>
    <row r="949" ht="15.75" customHeight="1">
      <c r="G949" s="2"/>
      <c r="V949" s="2"/>
    </row>
    <row r="950" ht="15.75" customHeight="1">
      <c r="G950" s="2"/>
      <c r="V950" s="2"/>
    </row>
    <row r="951" ht="15.75" customHeight="1">
      <c r="G951" s="2"/>
      <c r="V951" s="2"/>
    </row>
    <row r="952" ht="15.75" customHeight="1">
      <c r="G952" s="2"/>
      <c r="V952" s="2"/>
    </row>
    <row r="953" ht="15.75" customHeight="1">
      <c r="G953" s="2"/>
      <c r="V953" s="2"/>
    </row>
    <row r="954" ht="15.75" customHeight="1">
      <c r="G954" s="2"/>
      <c r="V954" s="2"/>
    </row>
    <row r="955" ht="15.75" customHeight="1">
      <c r="G955" s="2"/>
      <c r="V955" s="2"/>
    </row>
    <row r="956" ht="15.75" customHeight="1">
      <c r="G956" s="2"/>
      <c r="V956" s="2"/>
    </row>
    <row r="957" ht="15.75" customHeight="1">
      <c r="G957" s="2"/>
      <c r="V957" s="2"/>
    </row>
    <row r="958" ht="15.75" customHeight="1">
      <c r="G958" s="2"/>
      <c r="V958" s="2"/>
    </row>
    <row r="959" ht="15.75" customHeight="1">
      <c r="G959" s="2"/>
      <c r="V959" s="2"/>
    </row>
    <row r="960" ht="15.75" customHeight="1">
      <c r="G960" s="2"/>
      <c r="V960" s="2"/>
    </row>
    <row r="961" ht="15.75" customHeight="1">
      <c r="G961" s="2"/>
      <c r="V961" s="2"/>
    </row>
    <row r="962" ht="15.75" customHeight="1">
      <c r="G962" s="2"/>
      <c r="V962" s="2"/>
    </row>
    <row r="963" ht="15.75" customHeight="1">
      <c r="G963" s="2"/>
      <c r="V963" s="2"/>
    </row>
    <row r="964" ht="15.75" customHeight="1">
      <c r="G964" s="2"/>
      <c r="V964" s="2"/>
    </row>
    <row r="965" ht="15.75" customHeight="1">
      <c r="G965" s="2"/>
      <c r="V965" s="2"/>
    </row>
    <row r="966" ht="15.75" customHeight="1">
      <c r="G966" s="2"/>
      <c r="V966" s="2"/>
    </row>
    <row r="967" ht="15.75" customHeight="1">
      <c r="G967" s="2"/>
      <c r="V967" s="2"/>
    </row>
    <row r="968" ht="15.75" customHeight="1">
      <c r="G968" s="2"/>
      <c r="V968" s="2"/>
    </row>
    <row r="969" ht="15.75" customHeight="1">
      <c r="G969" s="2"/>
      <c r="V969" s="2"/>
    </row>
    <row r="970" ht="15.75" customHeight="1">
      <c r="G970" s="2"/>
      <c r="V970" s="2"/>
    </row>
    <row r="971" ht="15.75" customHeight="1">
      <c r="G971" s="2"/>
      <c r="V971" s="2"/>
    </row>
    <row r="972" ht="15.75" customHeight="1">
      <c r="G972" s="2"/>
      <c r="V972" s="2"/>
    </row>
    <row r="973" ht="15.75" customHeight="1">
      <c r="G973" s="2"/>
      <c r="V973" s="2"/>
    </row>
    <row r="974" ht="15.75" customHeight="1">
      <c r="G974" s="2"/>
      <c r="V974" s="2"/>
    </row>
    <row r="975" ht="15.75" customHeight="1">
      <c r="G975" s="2"/>
      <c r="V975" s="2"/>
    </row>
    <row r="976" ht="15.75" customHeight="1">
      <c r="G976" s="2"/>
      <c r="V976" s="2"/>
    </row>
    <row r="977" ht="15.75" customHeight="1">
      <c r="G977" s="2"/>
      <c r="V977" s="2"/>
    </row>
    <row r="978" ht="15.75" customHeight="1">
      <c r="G978" s="2"/>
      <c r="V978" s="2"/>
    </row>
    <row r="979" ht="15.75" customHeight="1">
      <c r="G979" s="2"/>
      <c r="V979" s="2"/>
    </row>
    <row r="980" ht="15.75" customHeight="1">
      <c r="G980" s="2"/>
      <c r="V980" s="2"/>
    </row>
    <row r="981" ht="15.75" customHeight="1">
      <c r="G981" s="2"/>
      <c r="V981" s="2"/>
    </row>
    <row r="982" ht="15.75" customHeight="1">
      <c r="G982" s="2"/>
      <c r="V982" s="2"/>
    </row>
    <row r="983" ht="15.75" customHeight="1">
      <c r="G983" s="2"/>
      <c r="V983" s="2"/>
    </row>
    <row r="984" ht="15.75" customHeight="1">
      <c r="G984" s="2"/>
      <c r="V984" s="2"/>
    </row>
    <row r="985" ht="15.75" customHeight="1">
      <c r="G985" s="2"/>
      <c r="V985" s="2"/>
    </row>
    <row r="986" ht="15.75" customHeight="1">
      <c r="G986" s="2"/>
      <c r="V986" s="2"/>
    </row>
    <row r="987" ht="15.75" customHeight="1">
      <c r="G987" s="2"/>
      <c r="V987" s="2"/>
    </row>
    <row r="988" ht="15.75" customHeight="1">
      <c r="G988" s="2"/>
      <c r="V988" s="2"/>
    </row>
    <row r="989" ht="15.75" customHeight="1">
      <c r="G989" s="2"/>
      <c r="V989" s="2"/>
    </row>
    <row r="990" ht="15.75" customHeight="1">
      <c r="G990" s="2"/>
      <c r="V990" s="2"/>
    </row>
    <row r="991" ht="15.75" customHeight="1">
      <c r="G991" s="2"/>
      <c r="V991" s="2"/>
    </row>
    <row r="992" ht="15.75" customHeight="1">
      <c r="G992" s="2"/>
      <c r="V992" s="2"/>
    </row>
    <row r="993" ht="15.75" customHeight="1">
      <c r="G993" s="2"/>
      <c r="V993" s="2"/>
    </row>
    <row r="994" ht="15.75" customHeight="1">
      <c r="G994" s="2"/>
      <c r="V994" s="2"/>
    </row>
    <row r="995" ht="15.75" customHeight="1">
      <c r="G995" s="2"/>
      <c r="V995" s="2"/>
    </row>
    <row r="996" ht="15.75" customHeight="1">
      <c r="G996" s="2"/>
      <c r="V996" s="2"/>
    </row>
    <row r="997" ht="15.75" customHeight="1">
      <c r="G997" s="2"/>
      <c r="V997" s="2"/>
    </row>
    <row r="998" ht="15.75" customHeight="1">
      <c r="G998" s="2"/>
      <c r="V998" s="2"/>
    </row>
    <row r="999" ht="15.75" customHeight="1">
      <c r="G999" s="2"/>
      <c r="V999" s="2"/>
    </row>
    <row r="1000" ht="15.75" customHeight="1">
      <c r="G1000" s="2"/>
      <c r="V1000" s="2"/>
    </row>
    <row r="1001" ht="15.75" customHeight="1">
      <c r="G1001" s="2"/>
      <c r="V1001" s="2"/>
    </row>
    <row r="1002" ht="15.75" customHeight="1">
      <c r="G1002" s="2"/>
      <c r="V1002" s="2"/>
    </row>
    <row r="1003" ht="15.75" customHeight="1">
      <c r="G1003" s="2"/>
      <c r="V1003" s="2"/>
    </row>
    <row r="1004" ht="15.75" customHeight="1">
      <c r="G1004" s="2"/>
      <c r="V1004" s="2"/>
    </row>
    <row r="1005" ht="15.75" customHeight="1">
      <c r="G1005" s="2"/>
      <c r="V1005" s="2"/>
    </row>
    <row r="1006" ht="15.75" customHeight="1">
      <c r="G1006" s="2"/>
      <c r="V1006" s="2"/>
    </row>
    <row r="1007" ht="15.75" customHeight="1">
      <c r="G1007" s="2"/>
      <c r="V1007" s="2"/>
    </row>
    <row r="1008" ht="15.75" customHeight="1">
      <c r="G1008" s="2"/>
      <c r="V1008" s="2"/>
    </row>
    <row r="1009" ht="15.75" customHeight="1">
      <c r="G1009" s="2"/>
      <c r="V1009" s="2"/>
    </row>
    <row r="1010" ht="15.75" customHeight="1">
      <c r="G1010" s="2"/>
      <c r="V1010" s="2"/>
    </row>
    <row r="1011" ht="15.75" customHeight="1">
      <c r="G1011" s="2"/>
      <c r="V1011" s="2"/>
    </row>
    <row r="1012" ht="15.75" customHeight="1">
      <c r="G1012" s="2"/>
      <c r="V1012" s="2"/>
    </row>
    <row r="1013" ht="15.75" customHeight="1">
      <c r="G1013" s="2"/>
      <c r="V1013" s="2"/>
    </row>
    <row r="1014" ht="15.75" customHeight="1">
      <c r="G1014" s="2"/>
      <c r="V1014" s="2"/>
    </row>
    <row r="1015" ht="15.75" customHeight="1">
      <c r="G1015" s="2"/>
      <c r="V1015" s="2"/>
    </row>
    <row r="1016" ht="15.75" customHeight="1">
      <c r="G1016" s="2"/>
      <c r="V1016" s="2"/>
    </row>
    <row r="1017" ht="15.75" customHeight="1">
      <c r="G1017" s="2"/>
      <c r="V1017" s="2"/>
    </row>
    <row r="1018" ht="15.75" customHeight="1">
      <c r="G1018" s="2"/>
      <c r="V1018" s="2"/>
    </row>
    <row r="1019" ht="15.75" customHeight="1">
      <c r="G1019" s="2"/>
      <c r="V1019" s="2"/>
    </row>
    <row r="1020" ht="15.75" customHeight="1">
      <c r="G1020" s="2"/>
      <c r="V1020" s="2"/>
    </row>
    <row r="1021" ht="15.75" customHeight="1">
      <c r="G1021" s="2"/>
      <c r="V1021" s="2"/>
    </row>
    <row r="1022" ht="15.75" customHeight="1">
      <c r="G1022" s="2"/>
      <c r="V1022" s="2"/>
    </row>
    <row r="1023" ht="15.75" customHeight="1">
      <c r="G1023" s="2"/>
      <c r="V1023" s="2"/>
    </row>
    <row r="1024" ht="15.75" customHeight="1">
      <c r="G1024" s="2"/>
      <c r="V1024" s="2"/>
    </row>
    <row r="1025" ht="15.75" customHeight="1">
      <c r="G1025" s="2"/>
      <c r="V1025" s="2"/>
    </row>
    <row r="1026" ht="15.75" customHeight="1">
      <c r="G1026" s="2"/>
      <c r="V1026" s="2"/>
    </row>
    <row r="1027" ht="15.75" customHeight="1">
      <c r="G1027" s="2"/>
      <c r="V1027" s="2"/>
    </row>
  </sheetData>
  <mergeCells count="8">
    <mergeCell ref="G2:Q3"/>
    <mergeCell ref="B6:C6"/>
    <mergeCell ref="G27:Q28"/>
    <mergeCell ref="H30:L30"/>
    <mergeCell ref="N30:S30"/>
    <mergeCell ref="B43:C43"/>
    <mergeCell ref="E43:F43"/>
    <mergeCell ref="B57:C57"/>
  </mergeCells>
  <conditionalFormatting sqref="G7:G24">
    <cfRule type="notContainsBlanks" dxfId="0" priority="1">
      <formula>LEN(TRIM(G7))&gt;0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5" max="5" width="8.43"/>
    <col customWidth="1" min="7" max="18" width="7.71"/>
    <col customWidth="1" min="19" max="19" width="7.14"/>
    <col customWidth="1" min="20" max="20" width="9.0"/>
    <col customWidth="1" min="21" max="21" width="7.29"/>
    <col customWidth="1" min="22" max="22" width="7.14"/>
    <col customWidth="1" min="23" max="23" width="7.43"/>
  </cols>
  <sheetData>
    <row r="1">
      <c r="F1" s="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X1" s="2"/>
    </row>
    <row r="2">
      <c r="B2" s="118" t="s">
        <v>54</v>
      </c>
      <c r="C2" s="10"/>
      <c r="D2" s="10"/>
      <c r="E2" s="33"/>
      <c r="F2" s="119"/>
      <c r="G2" s="120" t="s">
        <v>55</v>
      </c>
      <c r="H2" s="121" t="s">
        <v>56</v>
      </c>
      <c r="I2" s="122" t="s">
        <v>57</v>
      </c>
      <c r="J2" s="123" t="s">
        <v>58</v>
      </c>
      <c r="K2" s="124" t="s">
        <v>59</v>
      </c>
      <c r="L2" s="125" t="s">
        <v>60</v>
      </c>
      <c r="M2" s="126" t="s">
        <v>61</v>
      </c>
      <c r="N2" s="127" t="s">
        <v>62</v>
      </c>
      <c r="O2" s="128" t="s">
        <v>63</v>
      </c>
      <c r="P2" s="129" t="s">
        <v>64</v>
      </c>
      <c r="Q2" s="130" t="s">
        <v>65</v>
      </c>
      <c r="R2" s="131" t="s">
        <v>66</v>
      </c>
      <c r="S2" s="132" t="s">
        <v>67</v>
      </c>
      <c r="T2" s="133" t="s">
        <v>68</v>
      </c>
      <c r="U2" s="33"/>
      <c r="V2" s="33"/>
      <c r="W2" s="33"/>
      <c r="X2" s="119"/>
    </row>
    <row r="3">
      <c r="B3" s="134" t="s">
        <v>69</v>
      </c>
      <c r="C3" s="134" t="s">
        <v>70</v>
      </c>
      <c r="D3" s="134" t="s">
        <v>71</v>
      </c>
      <c r="E3" s="134" t="s">
        <v>72</v>
      </c>
      <c r="F3" s="135" t="s">
        <v>73</v>
      </c>
      <c r="G3" s="136">
        <v>2.0</v>
      </c>
      <c r="H3" s="137">
        <v>5.0</v>
      </c>
      <c r="I3" s="138">
        <v>7.0</v>
      </c>
      <c r="J3" s="139">
        <v>10.0</v>
      </c>
      <c r="K3" s="140">
        <v>11.0</v>
      </c>
      <c r="L3" s="141">
        <v>12.0</v>
      </c>
      <c r="M3" s="142">
        <v>13.0</v>
      </c>
      <c r="N3" s="143">
        <v>16.0</v>
      </c>
      <c r="O3" s="144">
        <v>27.0</v>
      </c>
      <c r="P3" s="145">
        <v>69.0</v>
      </c>
      <c r="Q3" s="146">
        <v>76.0</v>
      </c>
      <c r="R3" s="147">
        <v>77.0</v>
      </c>
      <c r="S3" s="148">
        <v>79.0</v>
      </c>
      <c r="T3" s="149">
        <v>81.0</v>
      </c>
      <c r="U3" s="150" t="s">
        <v>2</v>
      </c>
      <c r="V3" s="150" t="s">
        <v>3</v>
      </c>
      <c r="W3" s="151" t="s">
        <v>74</v>
      </c>
      <c r="X3" s="152" t="s">
        <v>75</v>
      </c>
    </row>
    <row r="4">
      <c r="F4" s="2"/>
      <c r="G4" s="15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X4" s="2"/>
    </row>
    <row r="5">
      <c r="B5" s="154"/>
      <c r="C5" s="155"/>
      <c r="D5" s="155"/>
      <c r="E5" s="155"/>
      <c r="F5" s="93"/>
      <c r="G5" s="15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X5" s="2"/>
    </row>
    <row r="6">
      <c r="B6" s="156" t="s">
        <v>76</v>
      </c>
      <c r="C6" s="134"/>
      <c r="D6" s="157">
        <v>5.0</v>
      </c>
      <c r="E6" s="157"/>
      <c r="F6" s="158">
        <v>70.0</v>
      </c>
      <c r="G6" s="159"/>
      <c r="H6" s="160"/>
      <c r="I6" s="161"/>
      <c r="J6" s="162"/>
      <c r="K6" s="163"/>
      <c r="L6" s="164"/>
      <c r="M6" s="165"/>
      <c r="N6" s="166"/>
      <c r="O6" s="167"/>
      <c r="P6" s="168"/>
      <c r="Q6" s="169"/>
      <c r="R6" s="170"/>
      <c r="S6" s="171"/>
      <c r="T6" s="172"/>
      <c r="U6" s="173">
        <f t="shared" ref="U6:U7" si="1">SUM(G6:T6)</f>
        <v>0</v>
      </c>
      <c r="V6" s="174">
        <f t="shared" ref="V6:V7" si="2">(G6+H6+I6+J6+K6+L6+M6+N6+P6+Q6+R6+S6+T6)*D6</f>
        <v>0</v>
      </c>
      <c r="W6" s="174">
        <f>1.345*U6</f>
        <v>0</v>
      </c>
      <c r="X6" s="175">
        <f t="shared" ref="X6:X7" si="3">U6*F6</f>
        <v>0</v>
      </c>
    </row>
    <row r="7">
      <c r="B7" s="156" t="s">
        <v>77</v>
      </c>
      <c r="C7" s="134"/>
      <c r="D7" s="157">
        <v>4.0</v>
      </c>
      <c r="E7" s="157"/>
      <c r="F7" s="158">
        <v>120.0</v>
      </c>
      <c r="G7" s="159"/>
      <c r="H7" s="160"/>
      <c r="I7" s="161"/>
      <c r="J7" s="162"/>
      <c r="K7" s="163"/>
      <c r="L7" s="164"/>
      <c r="M7" s="165"/>
      <c r="N7" s="166"/>
      <c r="O7" s="167"/>
      <c r="P7" s="168"/>
      <c r="Q7" s="169"/>
      <c r="R7" s="170"/>
      <c r="S7" s="171"/>
      <c r="T7" s="176"/>
      <c r="U7" s="173">
        <f t="shared" si="1"/>
        <v>0</v>
      </c>
      <c r="V7" s="174">
        <f t="shared" si="2"/>
        <v>0</v>
      </c>
      <c r="W7" s="174">
        <f>3.4*U7</f>
        <v>0</v>
      </c>
      <c r="X7" s="175">
        <f t="shared" si="3"/>
        <v>0</v>
      </c>
    </row>
    <row r="8" ht="12.0" customHeight="1">
      <c r="F8" s="2"/>
      <c r="G8" s="177">
        <f t="shared" ref="G8:X8" si="4">SUM(G6:G7)</f>
        <v>0</v>
      </c>
      <c r="H8" s="178">
        <f t="shared" si="4"/>
        <v>0</v>
      </c>
      <c r="I8" s="179">
        <f t="shared" si="4"/>
        <v>0</v>
      </c>
      <c r="J8" s="180">
        <f t="shared" si="4"/>
        <v>0</v>
      </c>
      <c r="K8" s="181">
        <f t="shared" si="4"/>
        <v>0</v>
      </c>
      <c r="L8" s="182">
        <f t="shared" si="4"/>
        <v>0</v>
      </c>
      <c r="M8" s="183">
        <f t="shared" si="4"/>
        <v>0</v>
      </c>
      <c r="N8" s="184">
        <f t="shared" si="4"/>
        <v>0</v>
      </c>
      <c r="O8" s="185">
        <f t="shared" si="4"/>
        <v>0</v>
      </c>
      <c r="P8" s="186">
        <f t="shared" si="4"/>
        <v>0</v>
      </c>
      <c r="Q8" s="187">
        <f t="shared" si="4"/>
        <v>0</v>
      </c>
      <c r="R8" s="188">
        <f t="shared" si="4"/>
        <v>0</v>
      </c>
      <c r="S8" s="189">
        <f t="shared" si="4"/>
        <v>0</v>
      </c>
      <c r="T8" s="190">
        <f t="shared" si="4"/>
        <v>0</v>
      </c>
      <c r="U8" s="191">
        <f t="shared" si="4"/>
        <v>0</v>
      </c>
      <c r="V8" s="191">
        <f t="shared" si="4"/>
        <v>0</v>
      </c>
      <c r="W8" s="191">
        <f t="shared" si="4"/>
        <v>0</v>
      </c>
      <c r="X8" s="192">
        <f t="shared" si="4"/>
        <v>0</v>
      </c>
    </row>
    <row r="9">
      <c r="F9" s="2"/>
      <c r="X9" s="2"/>
    </row>
    <row r="10">
      <c r="F10" s="2"/>
      <c r="X10" s="2"/>
    </row>
    <row r="11">
      <c r="F11" s="2"/>
      <c r="X11" s="2"/>
    </row>
    <row r="12">
      <c r="F12" s="2"/>
      <c r="X12" s="2"/>
    </row>
    <row r="13">
      <c r="F13" s="2"/>
      <c r="X13" s="2"/>
    </row>
    <row r="14">
      <c r="F14" s="2"/>
      <c r="X14" s="2"/>
    </row>
    <row r="15">
      <c r="F15" s="2"/>
      <c r="X15" s="2"/>
    </row>
    <row r="16">
      <c r="F16" s="2"/>
      <c r="X16" s="2"/>
    </row>
    <row r="17">
      <c r="F17" s="2"/>
      <c r="X17" s="2"/>
    </row>
    <row r="18">
      <c r="F18" s="2"/>
      <c r="X18" s="2"/>
    </row>
    <row r="19">
      <c r="F19" s="2"/>
      <c r="X19" s="2"/>
    </row>
    <row r="20">
      <c r="F20" s="2"/>
      <c r="X20" s="2"/>
    </row>
    <row r="21" ht="15.75" customHeight="1">
      <c r="F21" s="2"/>
      <c r="X21" s="2"/>
    </row>
    <row r="22" ht="15.75" customHeight="1">
      <c r="F22" s="2"/>
      <c r="X22" s="2"/>
    </row>
    <row r="23" ht="15.75" customHeight="1">
      <c r="F23" s="2"/>
      <c r="X23" s="2"/>
    </row>
    <row r="24" ht="15.75" customHeight="1">
      <c r="F24" s="2"/>
      <c r="X24" s="2"/>
    </row>
    <row r="25" ht="15.75" customHeight="1">
      <c r="F25" s="2"/>
      <c r="X25" s="2"/>
    </row>
    <row r="26" ht="15.75" customHeight="1">
      <c r="F26" s="2"/>
      <c r="X26" s="2"/>
    </row>
    <row r="27" ht="15.75" customHeight="1">
      <c r="F27" s="2"/>
      <c r="X27" s="2"/>
    </row>
    <row r="28" ht="15.75" customHeight="1">
      <c r="F28" s="2"/>
      <c r="X28" s="2"/>
    </row>
    <row r="29" ht="15.75" customHeight="1">
      <c r="F29" s="2"/>
      <c r="X29" s="2"/>
    </row>
    <row r="30" ht="15.75" customHeight="1">
      <c r="F30" s="2"/>
      <c r="X30" s="2"/>
    </row>
    <row r="31" ht="15.75" customHeight="1">
      <c r="F31" s="2"/>
      <c r="X31" s="2"/>
    </row>
    <row r="32" ht="15.75" customHeight="1">
      <c r="F32" s="2"/>
      <c r="X32" s="2"/>
    </row>
    <row r="33" ht="15.75" customHeight="1">
      <c r="F33" s="2"/>
      <c r="X33" s="2"/>
    </row>
    <row r="34" ht="15.75" customHeight="1">
      <c r="F34" s="2"/>
      <c r="X34" s="2"/>
    </row>
    <row r="35" ht="15.75" customHeight="1">
      <c r="F35" s="2"/>
      <c r="X35" s="2"/>
    </row>
    <row r="36" ht="15.75" customHeight="1">
      <c r="F36" s="2"/>
      <c r="X36" s="2"/>
    </row>
    <row r="37" ht="15.75" customHeight="1">
      <c r="F37" s="2"/>
      <c r="X37" s="2"/>
    </row>
    <row r="38" ht="15.75" customHeight="1">
      <c r="F38" s="2"/>
      <c r="X38" s="2"/>
    </row>
    <row r="39" ht="15.75" customHeight="1">
      <c r="F39" s="2"/>
      <c r="X39" s="2"/>
    </row>
    <row r="40" ht="15.75" customHeight="1">
      <c r="F40" s="2"/>
      <c r="X40" s="2"/>
    </row>
    <row r="41" ht="15.75" customHeight="1">
      <c r="F41" s="2"/>
      <c r="X41" s="2"/>
    </row>
    <row r="42" ht="15.75" customHeight="1">
      <c r="F42" s="2"/>
      <c r="X42" s="2"/>
    </row>
    <row r="43" ht="15.75" customHeight="1">
      <c r="F43" s="2"/>
      <c r="X43" s="2"/>
    </row>
    <row r="44" ht="15.75" customHeight="1">
      <c r="F44" s="2"/>
      <c r="X44" s="2"/>
    </row>
    <row r="45" ht="15.75" customHeight="1">
      <c r="F45" s="2"/>
      <c r="X45" s="2"/>
    </row>
    <row r="46" ht="15.75" customHeight="1">
      <c r="F46" s="2"/>
      <c r="X46" s="2"/>
    </row>
    <row r="47" ht="15.75" customHeight="1">
      <c r="F47" s="2"/>
      <c r="X47" s="2"/>
    </row>
    <row r="48" ht="15.75" customHeight="1">
      <c r="F48" s="2"/>
      <c r="X48" s="2"/>
    </row>
    <row r="49" ht="15.75" customHeight="1">
      <c r="F49" s="2"/>
      <c r="X49" s="2"/>
    </row>
    <row r="50" ht="15.75" customHeight="1">
      <c r="F50" s="2"/>
      <c r="X50" s="2"/>
    </row>
    <row r="51" ht="15.75" customHeight="1">
      <c r="F51" s="2"/>
      <c r="X51" s="2"/>
    </row>
    <row r="52" ht="15.75" customHeight="1">
      <c r="F52" s="2"/>
      <c r="X52" s="2"/>
    </row>
    <row r="53" ht="15.75" customHeight="1">
      <c r="F53" s="2"/>
      <c r="X53" s="2"/>
    </row>
    <row r="54" ht="15.75" customHeight="1">
      <c r="F54" s="2"/>
      <c r="X54" s="2"/>
    </row>
    <row r="55" ht="15.75" customHeight="1">
      <c r="F55" s="2"/>
      <c r="X55" s="2"/>
    </row>
    <row r="56" ht="15.75" customHeight="1">
      <c r="F56" s="2"/>
      <c r="X56" s="2"/>
    </row>
    <row r="57" ht="15.75" customHeight="1">
      <c r="F57" s="2"/>
      <c r="X57" s="2"/>
    </row>
    <row r="58" ht="15.75" customHeight="1">
      <c r="F58" s="2"/>
      <c r="X58" s="2"/>
    </row>
    <row r="59" ht="15.75" customHeight="1">
      <c r="F59" s="2"/>
      <c r="X59" s="2"/>
    </row>
    <row r="60" ht="15.75" customHeight="1">
      <c r="F60" s="2"/>
      <c r="X60" s="2"/>
    </row>
    <row r="61" ht="15.75" customHeight="1">
      <c r="F61" s="2"/>
      <c r="X61" s="2"/>
    </row>
    <row r="62" ht="15.75" customHeight="1">
      <c r="F62" s="2"/>
      <c r="X62" s="2"/>
    </row>
    <row r="63" ht="15.75" customHeight="1">
      <c r="F63" s="2"/>
      <c r="X63" s="2"/>
    </row>
    <row r="64" ht="15.75" customHeight="1">
      <c r="F64" s="2"/>
      <c r="X64" s="2"/>
    </row>
    <row r="65" ht="15.75" customHeight="1">
      <c r="F65" s="2"/>
      <c r="X65" s="2"/>
    </row>
    <row r="66" ht="15.75" customHeight="1">
      <c r="F66" s="2"/>
      <c r="X66" s="2"/>
    </row>
    <row r="67" ht="15.75" customHeight="1">
      <c r="F67" s="2"/>
      <c r="X67" s="2"/>
    </row>
    <row r="68" ht="15.75" customHeight="1">
      <c r="F68" s="2"/>
      <c r="X68" s="2"/>
    </row>
    <row r="69" ht="15.75" customHeight="1">
      <c r="F69" s="2"/>
      <c r="X69" s="2"/>
    </row>
    <row r="70" ht="15.75" customHeight="1">
      <c r="F70" s="2"/>
      <c r="X70" s="2"/>
    </row>
    <row r="71" ht="15.75" customHeight="1">
      <c r="F71" s="2"/>
      <c r="X71" s="2"/>
    </row>
    <row r="72" ht="15.75" customHeight="1">
      <c r="F72" s="2"/>
      <c r="X72" s="2"/>
    </row>
    <row r="73" ht="15.75" customHeight="1">
      <c r="F73" s="2"/>
      <c r="X73" s="2"/>
    </row>
    <row r="74" ht="15.75" customHeight="1">
      <c r="F74" s="2"/>
      <c r="X74" s="2"/>
    </row>
    <row r="75" ht="15.75" customHeight="1">
      <c r="F75" s="2"/>
      <c r="X75" s="2"/>
    </row>
    <row r="76" ht="15.75" customHeight="1">
      <c r="F76" s="2"/>
      <c r="X76" s="2"/>
    </row>
    <row r="77" ht="15.75" customHeight="1">
      <c r="F77" s="2"/>
      <c r="X77" s="2"/>
    </row>
    <row r="78" ht="15.75" customHeight="1">
      <c r="F78" s="2"/>
      <c r="X78" s="2"/>
    </row>
    <row r="79" ht="15.75" customHeight="1">
      <c r="F79" s="2"/>
      <c r="X79" s="2"/>
    </row>
    <row r="80" ht="15.75" customHeight="1">
      <c r="F80" s="2"/>
      <c r="X80" s="2"/>
    </row>
    <row r="81" ht="15.75" customHeight="1">
      <c r="F81" s="2"/>
      <c r="X81" s="2"/>
    </row>
    <row r="82" ht="15.75" customHeight="1">
      <c r="F82" s="2"/>
      <c r="X82" s="2"/>
    </row>
    <row r="83" ht="15.75" customHeight="1">
      <c r="F83" s="2"/>
      <c r="X83" s="2"/>
    </row>
    <row r="84" ht="15.75" customHeight="1">
      <c r="F84" s="2"/>
      <c r="X84" s="2"/>
    </row>
    <row r="85" ht="15.75" customHeight="1">
      <c r="F85" s="2"/>
      <c r="X85" s="2"/>
    </row>
    <row r="86" ht="15.75" customHeight="1">
      <c r="F86" s="2"/>
      <c r="X86" s="2"/>
    </row>
    <row r="87" ht="15.75" customHeight="1">
      <c r="F87" s="2"/>
      <c r="X87" s="2"/>
    </row>
    <row r="88" ht="15.75" customHeight="1">
      <c r="F88" s="2"/>
      <c r="X88" s="2"/>
    </row>
    <row r="89" ht="15.75" customHeight="1">
      <c r="F89" s="2"/>
      <c r="X89" s="2"/>
    </row>
    <row r="90" ht="15.75" customHeight="1">
      <c r="F90" s="2"/>
      <c r="X90" s="2"/>
    </row>
    <row r="91" ht="15.75" customHeight="1">
      <c r="F91" s="2"/>
      <c r="X91" s="2"/>
    </row>
    <row r="92" ht="15.75" customHeight="1">
      <c r="F92" s="2"/>
      <c r="X92" s="2"/>
    </row>
    <row r="93" ht="15.75" customHeight="1">
      <c r="F93" s="2"/>
      <c r="X93" s="2"/>
    </row>
    <row r="94" ht="15.75" customHeight="1">
      <c r="F94" s="2"/>
      <c r="X94" s="2"/>
    </row>
    <row r="95" ht="15.75" customHeight="1">
      <c r="F95" s="2"/>
      <c r="X95" s="2"/>
    </row>
    <row r="96" ht="15.75" customHeight="1">
      <c r="F96" s="2"/>
      <c r="X96" s="2"/>
    </row>
    <row r="97" ht="15.75" customHeight="1">
      <c r="F97" s="2"/>
      <c r="X97" s="2"/>
    </row>
    <row r="98" ht="15.75" customHeight="1">
      <c r="F98" s="2"/>
      <c r="X98" s="2"/>
    </row>
    <row r="99" ht="15.75" customHeight="1">
      <c r="F99" s="2"/>
      <c r="X99" s="2"/>
    </row>
    <row r="100" ht="15.75" customHeight="1">
      <c r="F100" s="2"/>
      <c r="X100" s="2"/>
    </row>
    <row r="101" ht="15.75" customHeight="1">
      <c r="F101" s="2"/>
      <c r="X101" s="2"/>
    </row>
    <row r="102" ht="15.75" customHeight="1">
      <c r="F102" s="2"/>
      <c r="X102" s="2"/>
    </row>
    <row r="103" ht="15.75" customHeight="1">
      <c r="F103" s="2"/>
      <c r="X103" s="2"/>
    </row>
    <row r="104" ht="15.75" customHeight="1">
      <c r="F104" s="2"/>
      <c r="X104" s="2"/>
    </row>
    <row r="105" ht="15.75" customHeight="1">
      <c r="F105" s="2"/>
      <c r="X105" s="2"/>
    </row>
    <row r="106" ht="15.75" customHeight="1">
      <c r="F106" s="2"/>
      <c r="X106" s="2"/>
    </row>
    <row r="107" ht="15.75" customHeight="1">
      <c r="F107" s="2"/>
      <c r="X107" s="2"/>
    </row>
    <row r="108" ht="15.75" customHeight="1">
      <c r="F108" s="2"/>
      <c r="X108" s="2"/>
    </row>
    <row r="109" ht="15.75" customHeight="1">
      <c r="F109" s="2"/>
      <c r="X109" s="2"/>
    </row>
    <row r="110" ht="15.75" customHeight="1">
      <c r="F110" s="2"/>
      <c r="X110" s="2"/>
    </row>
    <row r="111" ht="15.75" customHeight="1">
      <c r="F111" s="2"/>
      <c r="X111" s="2"/>
    </row>
    <row r="112" ht="15.75" customHeight="1">
      <c r="F112" s="2"/>
      <c r="X112" s="2"/>
    </row>
    <row r="113" ht="15.75" customHeight="1">
      <c r="F113" s="2"/>
      <c r="X113" s="2"/>
    </row>
    <row r="114" ht="15.75" customHeight="1">
      <c r="F114" s="2"/>
      <c r="X114" s="2"/>
    </row>
    <row r="115" ht="15.75" customHeight="1">
      <c r="F115" s="2"/>
      <c r="X115" s="2"/>
    </row>
    <row r="116" ht="15.75" customHeight="1">
      <c r="F116" s="2"/>
      <c r="X116" s="2"/>
    </row>
    <row r="117" ht="15.75" customHeight="1">
      <c r="F117" s="2"/>
      <c r="X117" s="2"/>
    </row>
    <row r="118" ht="15.75" customHeight="1">
      <c r="F118" s="2"/>
      <c r="X118" s="2"/>
    </row>
    <row r="119" ht="15.75" customHeight="1">
      <c r="F119" s="2"/>
      <c r="X119" s="2"/>
    </row>
    <row r="120" ht="15.75" customHeight="1">
      <c r="F120" s="2"/>
      <c r="X120" s="2"/>
    </row>
    <row r="121" ht="15.75" customHeight="1">
      <c r="F121" s="2"/>
      <c r="X121" s="2"/>
    </row>
    <row r="122" ht="15.75" customHeight="1">
      <c r="F122" s="2"/>
      <c r="X122" s="2"/>
    </row>
    <row r="123" ht="15.75" customHeight="1">
      <c r="F123" s="2"/>
      <c r="X123" s="2"/>
    </row>
    <row r="124" ht="15.75" customHeight="1">
      <c r="F124" s="2"/>
      <c r="X124" s="2"/>
    </row>
    <row r="125" ht="15.75" customHeight="1">
      <c r="F125" s="2"/>
      <c r="X125" s="2"/>
    </row>
    <row r="126" ht="15.75" customHeight="1">
      <c r="F126" s="2"/>
      <c r="X126" s="2"/>
    </row>
    <row r="127" ht="15.75" customHeight="1">
      <c r="F127" s="2"/>
      <c r="X127" s="2"/>
    </row>
    <row r="128" ht="15.75" customHeight="1">
      <c r="F128" s="2"/>
      <c r="X128" s="2"/>
    </row>
    <row r="129" ht="15.75" customHeight="1">
      <c r="F129" s="2"/>
      <c r="X129" s="2"/>
    </row>
    <row r="130" ht="15.75" customHeight="1">
      <c r="F130" s="2"/>
      <c r="X130" s="2"/>
    </row>
    <row r="131" ht="15.75" customHeight="1">
      <c r="F131" s="2"/>
      <c r="X131" s="2"/>
    </row>
    <row r="132" ht="15.75" customHeight="1">
      <c r="F132" s="2"/>
      <c r="X132" s="2"/>
    </row>
    <row r="133" ht="15.75" customHeight="1">
      <c r="F133" s="2"/>
      <c r="X133" s="2"/>
    </row>
    <row r="134" ht="15.75" customHeight="1">
      <c r="F134" s="2"/>
      <c r="X134" s="2"/>
    </row>
    <row r="135" ht="15.75" customHeight="1">
      <c r="F135" s="2"/>
      <c r="X135" s="2"/>
    </row>
    <row r="136" ht="15.75" customHeight="1">
      <c r="F136" s="2"/>
      <c r="X136" s="2"/>
    </row>
    <row r="137" ht="15.75" customHeight="1">
      <c r="F137" s="2"/>
      <c r="X137" s="2"/>
    </row>
    <row r="138" ht="15.75" customHeight="1">
      <c r="F138" s="2"/>
      <c r="X138" s="2"/>
    </row>
    <row r="139" ht="15.75" customHeight="1">
      <c r="F139" s="2"/>
      <c r="X139" s="2"/>
    </row>
    <row r="140" ht="15.75" customHeight="1">
      <c r="F140" s="2"/>
      <c r="X140" s="2"/>
    </row>
    <row r="141" ht="15.75" customHeight="1">
      <c r="F141" s="2"/>
      <c r="X141" s="2"/>
    </row>
    <row r="142" ht="15.75" customHeight="1">
      <c r="F142" s="2"/>
      <c r="X142" s="2"/>
    </row>
    <row r="143" ht="15.75" customHeight="1">
      <c r="F143" s="2"/>
      <c r="X143" s="2"/>
    </row>
    <row r="144" ht="15.75" customHeight="1">
      <c r="F144" s="2"/>
      <c r="X144" s="2"/>
    </row>
    <row r="145" ht="15.75" customHeight="1">
      <c r="F145" s="2"/>
      <c r="X145" s="2"/>
    </row>
    <row r="146" ht="15.75" customHeight="1">
      <c r="F146" s="2"/>
      <c r="X146" s="2"/>
    </row>
    <row r="147" ht="15.75" customHeight="1">
      <c r="F147" s="2"/>
      <c r="X147" s="2"/>
    </row>
    <row r="148" ht="15.75" customHeight="1">
      <c r="F148" s="2"/>
      <c r="X148" s="2"/>
    </row>
    <row r="149" ht="15.75" customHeight="1">
      <c r="F149" s="2"/>
      <c r="X149" s="2"/>
    </row>
    <row r="150" ht="15.75" customHeight="1">
      <c r="F150" s="2"/>
      <c r="X150" s="2"/>
    </row>
    <row r="151" ht="15.75" customHeight="1">
      <c r="F151" s="2"/>
      <c r="X151" s="2"/>
    </row>
    <row r="152" ht="15.75" customHeight="1">
      <c r="F152" s="2"/>
      <c r="X152" s="2"/>
    </row>
    <row r="153" ht="15.75" customHeight="1">
      <c r="F153" s="2"/>
      <c r="X153" s="2"/>
    </row>
    <row r="154" ht="15.75" customHeight="1">
      <c r="F154" s="2"/>
      <c r="X154" s="2"/>
    </row>
    <row r="155" ht="15.75" customHeight="1">
      <c r="F155" s="2"/>
      <c r="X155" s="2"/>
    </row>
    <row r="156" ht="15.75" customHeight="1">
      <c r="F156" s="2"/>
      <c r="X156" s="2"/>
    </row>
    <row r="157" ht="15.75" customHeight="1">
      <c r="F157" s="2"/>
      <c r="X157" s="2"/>
    </row>
    <row r="158" ht="15.75" customHeight="1">
      <c r="F158" s="2"/>
      <c r="X158" s="2"/>
    </row>
    <row r="159" ht="15.75" customHeight="1">
      <c r="F159" s="2"/>
      <c r="X159" s="2"/>
    </row>
    <row r="160" ht="15.75" customHeight="1">
      <c r="F160" s="2"/>
      <c r="X160" s="2"/>
    </row>
    <row r="161" ht="15.75" customHeight="1">
      <c r="F161" s="2"/>
      <c r="X161" s="2"/>
    </row>
    <row r="162" ht="15.75" customHeight="1">
      <c r="F162" s="2"/>
      <c r="X162" s="2"/>
    </row>
    <row r="163" ht="15.75" customHeight="1">
      <c r="F163" s="2"/>
      <c r="X163" s="2"/>
    </row>
    <row r="164" ht="15.75" customHeight="1">
      <c r="F164" s="2"/>
      <c r="X164" s="2"/>
    </row>
    <row r="165" ht="15.75" customHeight="1">
      <c r="F165" s="2"/>
      <c r="X165" s="2"/>
    </row>
    <row r="166" ht="15.75" customHeight="1">
      <c r="F166" s="2"/>
      <c r="X166" s="2"/>
    </row>
    <row r="167" ht="15.75" customHeight="1">
      <c r="F167" s="2"/>
      <c r="X167" s="2"/>
    </row>
    <row r="168" ht="15.75" customHeight="1">
      <c r="F168" s="2"/>
      <c r="X168" s="2"/>
    </row>
    <row r="169" ht="15.75" customHeight="1">
      <c r="F169" s="2"/>
      <c r="X169" s="2"/>
    </row>
    <row r="170" ht="15.75" customHeight="1">
      <c r="F170" s="2"/>
      <c r="X170" s="2"/>
    </row>
    <row r="171" ht="15.75" customHeight="1">
      <c r="F171" s="2"/>
      <c r="X171" s="2"/>
    </row>
    <row r="172" ht="15.75" customHeight="1">
      <c r="F172" s="2"/>
      <c r="X172" s="2"/>
    </row>
    <row r="173" ht="15.75" customHeight="1">
      <c r="F173" s="2"/>
      <c r="X173" s="2"/>
    </row>
    <row r="174" ht="15.75" customHeight="1">
      <c r="F174" s="2"/>
      <c r="X174" s="2"/>
    </row>
    <row r="175" ht="15.75" customHeight="1">
      <c r="F175" s="2"/>
      <c r="X175" s="2"/>
    </row>
    <row r="176" ht="15.75" customHeight="1">
      <c r="F176" s="2"/>
      <c r="X176" s="2"/>
    </row>
    <row r="177" ht="15.75" customHeight="1">
      <c r="F177" s="2"/>
      <c r="X177" s="2"/>
    </row>
    <row r="178" ht="15.75" customHeight="1">
      <c r="F178" s="2"/>
      <c r="X178" s="2"/>
    </row>
    <row r="179" ht="15.75" customHeight="1">
      <c r="F179" s="2"/>
      <c r="X179" s="2"/>
    </row>
    <row r="180" ht="15.75" customHeight="1">
      <c r="F180" s="2"/>
      <c r="X180" s="2"/>
    </row>
    <row r="181" ht="15.75" customHeight="1">
      <c r="F181" s="2"/>
      <c r="X181" s="2"/>
    </row>
    <row r="182" ht="15.75" customHeight="1">
      <c r="F182" s="2"/>
      <c r="X182" s="2"/>
    </row>
    <row r="183" ht="15.75" customHeight="1">
      <c r="F183" s="2"/>
      <c r="X183" s="2"/>
    </row>
    <row r="184" ht="15.75" customHeight="1">
      <c r="F184" s="2"/>
      <c r="X184" s="2"/>
    </row>
    <row r="185" ht="15.75" customHeight="1">
      <c r="F185" s="2"/>
      <c r="X185" s="2"/>
    </row>
    <row r="186" ht="15.75" customHeight="1">
      <c r="F186" s="2"/>
      <c r="X186" s="2"/>
    </row>
    <row r="187" ht="15.75" customHeight="1">
      <c r="F187" s="2"/>
      <c r="X187" s="2"/>
    </row>
    <row r="188" ht="15.75" customHeight="1">
      <c r="F188" s="2"/>
      <c r="X188" s="2"/>
    </row>
    <row r="189" ht="15.75" customHeight="1">
      <c r="F189" s="2"/>
      <c r="X189" s="2"/>
    </row>
    <row r="190" ht="15.75" customHeight="1">
      <c r="F190" s="2"/>
      <c r="X190" s="2"/>
    </row>
    <row r="191" ht="15.75" customHeight="1">
      <c r="F191" s="2"/>
      <c r="X191" s="2"/>
    </row>
    <row r="192" ht="15.75" customHeight="1">
      <c r="F192" s="2"/>
      <c r="X192" s="2"/>
    </row>
    <row r="193" ht="15.75" customHeight="1">
      <c r="F193" s="2"/>
      <c r="X193" s="2"/>
    </row>
    <row r="194" ht="15.75" customHeight="1">
      <c r="F194" s="2"/>
      <c r="X194" s="2"/>
    </row>
    <row r="195" ht="15.75" customHeight="1">
      <c r="F195" s="2"/>
      <c r="X195" s="2"/>
    </row>
    <row r="196" ht="15.75" customHeight="1">
      <c r="F196" s="2"/>
      <c r="X196" s="2"/>
    </row>
    <row r="197" ht="15.75" customHeight="1">
      <c r="F197" s="2"/>
      <c r="X197" s="2"/>
    </row>
    <row r="198" ht="15.75" customHeight="1">
      <c r="F198" s="2"/>
      <c r="X198" s="2"/>
    </row>
    <row r="199" ht="15.75" customHeight="1">
      <c r="F199" s="2"/>
      <c r="X199" s="2"/>
    </row>
    <row r="200" ht="15.75" customHeight="1">
      <c r="F200" s="2"/>
      <c r="X200" s="2"/>
    </row>
    <row r="201" ht="15.75" customHeight="1">
      <c r="F201" s="2"/>
      <c r="X201" s="2"/>
    </row>
    <row r="202" ht="15.75" customHeight="1">
      <c r="F202" s="2"/>
      <c r="X202" s="2"/>
    </row>
    <row r="203" ht="15.75" customHeight="1">
      <c r="F203" s="2"/>
      <c r="X203" s="2"/>
    </row>
    <row r="204" ht="15.75" customHeight="1">
      <c r="F204" s="2"/>
      <c r="X204" s="2"/>
    </row>
    <row r="205" ht="15.75" customHeight="1">
      <c r="F205" s="2"/>
      <c r="X205" s="2"/>
    </row>
    <row r="206" ht="15.75" customHeight="1">
      <c r="F206" s="2"/>
      <c r="X206" s="2"/>
    </row>
    <row r="207" ht="15.75" customHeight="1">
      <c r="F207" s="2"/>
      <c r="X207" s="2"/>
    </row>
    <row r="208" ht="15.75" customHeight="1">
      <c r="F208" s="2"/>
      <c r="X208" s="2"/>
    </row>
    <row r="209" ht="15.75" customHeight="1">
      <c r="F209" s="2"/>
      <c r="X209" s="2"/>
    </row>
    <row r="210" ht="15.75" customHeight="1">
      <c r="F210" s="2"/>
      <c r="X210" s="2"/>
    </row>
    <row r="211" ht="15.75" customHeight="1">
      <c r="F211" s="2"/>
      <c r="X211" s="2"/>
    </row>
    <row r="212" ht="15.75" customHeight="1">
      <c r="F212" s="2"/>
      <c r="X212" s="2"/>
    </row>
    <row r="213" ht="15.75" customHeight="1">
      <c r="F213" s="2"/>
      <c r="X213" s="2"/>
    </row>
    <row r="214" ht="15.75" customHeight="1">
      <c r="F214" s="2"/>
      <c r="X214" s="2"/>
    </row>
    <row r="215" ht="15.75" customHeight="1">
      <c r="F215" s="2"/>
      <c r="X215" s="2"/>
    </row>
    <row r="216" ht="15.75" customHeight="1">
      <c r="F216" s="2"/>
      <c r="X216" s="2"/>
    </row>
    <row r="217" ht="15.75" customHeight="1">
      <c r="F217" s="2"/>
      <c r="X217" s="2"/>
    </row>
    <row r="218" ht="15.75" customHeight="1">
      <c r="F218" s="2"/>
      <c r="X218" s="2"/>
    </row>
    <row r="219" ht="15.75" customHeight="1">
      <c r="F219" s="2"/>
      <c r="X219" s="2"/>
    </row>
    <row r="220" ht="15.75" customHeight="1">
      <c r="F220" s="2"/>
      <c r="X220" s="2"/>
    </row>
    <row r="221" ht="15.75" customHeight="1">
      <c r="F221" s="2"/>
      <c r="X221" s="2"/>
    </row>
    <row r="222" ht="15.75" customHeight="1">
      <c r="F222" s="2"/>
      <c r="X222" s="2"/>
    </row>
    <row r="223" ht="15.75" customHeight="1">
      <c r="F223" s="2"/>
      <c r="X223" s="2"/>
    </row>
    <row r="224" ht="15.75" customHeight="1">
      <c r="F224" s="2"/>
      <c r="X224" s="2"/>
    </row>
    <row r="225" ht="15.75" customHeight="1">
      <c r="F225" s="2"/>
      <c r="X225" s="2"/>
    </row>
    <row r="226" ht="15.75" customHeight="1">
      <c r="F226" s="2"/>
      <c r="X226" s="2"/>
    </row>
    <row r="227" ht="15.75" customHeight="1">
      <c r="F227" s="2"/>
      <c r="X227" s="2"/>
    </row>
    <row r="228" ht="15.75" customHeight="1">
      <c r="F228" s="2"/>
      <c r="X228" s="2"/>
    </row>
    <row r="229" ht="15.75" customHeight="1">
      <c r="F229" s="2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2">
    <mergeCell ref="B2:D2"/>
    <mergeCell ref="B5:F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3" max="3" width="18.43"/>
    <col customWidth="1" min="4" max="4" width="10.0"/>
    <col customWidth="1" min="5" max="6" width="11.0"/>
    <col customWidth="1" min="7" max="7" width="9.86"/>
    <col customWidth="1" min="8" max="8" width="9.29"/>
    <col customWidth="1" min="9" max="9" width="9.43"/>
    <col customWidth="1" min="10" max="10" width="9.71"/>
    <col customWidth="1" min="11" max="11" width="9.29"/>
    <col customWidth="1" min="12" max="12" width="10.0"/>
    <col customWidth="1" min="13" max="13" width="9.86"/>
    <col customWidth="1" min="14" max="14" width="9.43"/>
    <col customWidth="1" min="15" max="17" width="9.29"/>
    <col customWidth="1" min="18" max="18" width="9.14"/>
    <col customWidth="1" min="19" max="19" width="9.43"/>
    <col customWidth="1" min="20" max="20" width="10.0"/>
    <col customWidth="1" min="21" max="21" width="5.14"/>
    <col customWidth="1" min="22" max="22" width="10.29"/>
    <col customWidth="1" min="23" max="23" width="10.71"/>
    <col customWidth="1" min="24" max="24" width="15.86"/>
  </cols>
  <sheetData>
    <row r="1">
      <c r="F1" s="2"/>
      <c r="X1" s="2"/>
    </row>
    <row r="2">
      <c r="F2" s="3"/>
      <c r="X2" s="2"/>
    </row>
    <row r="3">
      <c r="B3" s="193" t="s">
        <v>78</v>
      </c>
      <c r="C3" s="10"/>
      <c r="D3" s="10"/>
      <c r="E3" s="194"/>
      <c r="F3" s="119"/>
      <c r="G3" s="195" t="s">
        <v>79</v>
      </c>
      <c r="H3" s="196" t="s">
        <v>56</v>
      </c>
      <c r="I3" s="197" t="s">
        <v>57</v>
      </c>
      <c r="J3" s="198" t="s">
        <v>58</v>
      </c>
      <c r="K3" s="199" t="s">
        <v>59</v>
      </c>
      <c r="L3" s="200" t="s">
        <v>60</v>
      </c>
      <c r="M3" s="201" t="s">
        <v>61</v>
      </c>
      <c r="N3" s="202" t="s">
        <v>62</v>
      </c>
      <c r="O3" s="203" t="s">
        <v>63</v>
      </c>
      <c r="P3" s="204" t="s">
        <v>64</v>
      </c>
      <c r="Q3" s="205" t="s">
        <v>65</v>
      </c>
      <c r="R3" s="206" t="s">
        <v>66</v>
      </c>
      <c r="S3" s="207" t="s">
        <v>67</v>
      </c>
      <c r="T3" s="208" t="s">
        <v>68</v>
      </c>
      <c r="U3" s="33"/>
      <c r="V3" s="33"/>
      <c r="W3" s="33"/>
      <c r="X3" s="119"/>
    </row>
    <row r="4">
      <c r="B4" s="209" t="s">
        <v>69</v>
      </c>
      <c r="C4" s="210"/>
      <c r="D4" s="211" t="s">
        <v>71</v>
      </c>
      <c r="E4" s="211" t="s">
        <v>72</v>
      </c>
      <c r="F4" s="212" t="s">
        <v>73</v>
      </c>
      <c r="G4" s="43">
        <v>2.0</v>
      </c>
      <c r="H4" s="44">
        <v>5.0</v>
      </c>
      <c r="I4" s="213">
        <v>7.0</v>
      </c>
      <c r="J4" s="84">
        <v>10.0</v>
      </c>
      <c r="K4" s="214">
        <v>11.0</v>
      </c>
      <c r="L4" s="77">
        <v>12.0</v>
      </c>
      <c r="M4" s="49">
        <v>13.0</v>
      </c>
      <c r="N4" s="50">
        <v>16.0</v>
      </c>
      <c r="O4" s="51">
        <v>27.0</v>
      </c>
      <c r="P4" s="52">
        <v>69.0</v>
      </c>
      <c r="Q4" s="53">
        <v>76.0</v>
      </c>
      <c r="R4" s="80">
        <v>77.0</v>
      </c>
      <c r="S4" s="57">
        <v>79.0</v>
      </c>
      <c r="T4" s="30">
        <v>81.0</v>
      </c>
      <c r="U4" s="57" t="s">
        <v>2</v>
      </c>
      <c r="V4" s="57" t="s">
        <v>3</v>
      </c>
      <c r="W4" s="57" t="s">
        <v>74</v>
      </c>
      <c r="X4" s="58" t="s">
        <v>80</v>
      </c>
    </row>
    <row r="5">
      <c r="B5" s="194"/>
      <c r="C5" s="194"/>
      <c r="D5" s="194"/>
      <c r="E5" s="194"/>
      <c r="F5" s="119"/>
      <c r="G5" s="33"/>
      <c r="H5" s="33"/>
      <c r="I5" s="33"/>
      <c r="J5" s="215"/>
      <c r="K5" s="33"/>
      <c r="L5" s="33"/>
      <c r="M5" s="33"/>
      <c r="N5" s="33"/>
      <c r="O5" s="33"/>
      <c r="P5" s="33"/>
      <c r="Q5" s="33"/>
      <c r="R5" s="33"/>
      <c r="S5" s="33"/>
      <c r="T5" s="216"/>
      <c r="U5" s="33"/>
      <c r="V5" s="33"/>
      <c r="W5" s="33"/>
      <c r="X5" s="119"/>
    </row>
    <row r="6" ht="90.0" customHeight="1">
      <c r="B6" s="217" t="s">
        <v>81</v>
      </c>
      <c r="C6" s="218"/>
      <c r="D6" s="217">
        <v>6.0</v>
      </c>
      <c r="E6" s="217" t="s">
        <v>82</v>
      </c>
      <c r="F6" s="219">
        <v>70.0</v>
      </c>
      <c r="G6" s="220"/>
      <c r="H6" s="221"/>
      <c r="I6" s="222"/>
      <c r="J6" s="223"/>
      <c r="K6" s="224"/>
      <c r="L6" s="225"/>
      <c r="M6" s="226"/>
      <c r="N6" s="227"/>
      <c r="O6" s="228"/>
      <c r="P6" s="229"/>
      <c r="Q6" s="230"/>
      <c r="R6" s="231"/>
      <c r="S6" s="232"/>
      <c r="T6" s="233"/>
      <c r="U6" s="234">
        <f t="shared" ref="U6:U18" si="1">SUM(G6:T6)</f>
        <v>0</v>
      </c>
      <c r="V6" s="234">
        <f t="shared" ref="V6:V18" si="2">U6*D6</f>
        <v>0</v>
      </c>
      <c r="W6" s="234">
        <f>U6*0.2</f>
        <v>0</v>
      </c>
      <c r="X6" s="235">
        <f t="shared" ref="X6:X18" si="3">U6*F6</f>
        <v>0</v>
      </c>
    </row>
    <row r="7" ht="93.75" customHeight="1">
      <c r="B7" s="236" t="s">
        <v>83</v>
      </c>
      <c r="C7" s="218"/>
      <c r="D7" s="217">
        <v>4.0</v>
      </c>
      <c r="E7" s="217" t="s">
        <v>84</v>
      </c>
      <c r="F7" s="219">
        <v>70.0</v>
      </c>
      <c r="G7" s="220"/>
      <c r="H7" s="221"/>
      <c r="I7" s="222"/>
      <c r="J7" s="237"/>
      <c r="K7" s="224"/>
      <c r="L7" s="225"/>
      <c r="M7" s="226"/>
      <c r="N7" s="227"/>
      <c r="O7" s="228"/>
      <c r="P7" s="229"/>
      <c r="Q7" s="230"/>
      <c r="R7" s="231"/>
      <c r="S7" s="232"/>
      <c r="T7" s="233"/>
      <c r="U7" s="234">
        <f t="shared" si="1"/>
        <v>0</v>
      </c>
      <c r="V7" s="234">
        <f t="shared" si="2"/>
        <v>0</v>
      </c>
      <c r="W7" s="234">
        <f>U7*0.3</f>
        <v>0</v>
      </c>
      <c r="X7" s="235">
        <f t="shared" si="3"/>
        <v>0</v>
      </c>
    </row>
    <row r="8" ht="99.0" customHeight="1">
      <c r="B8" s="236" t="s">
        <v>85</v>
      </c>
      <c r="C8" s="218"/>
      <c r="D8" s="217">
        <v>7.0</v>
      </c>
      <c r="E8" s="217" t="s">
        <v>86</v>
      </c>
      <c r="F8" s="219">
        <v>270.0</v>
      </c>
      <c r="G8" s="220"/>
      <c r="H8" s="221"/>
      <c r="I8" s="222"/>
      <c r="J8" s="237"/>
      <c r="K8" s="224"/>
      <c r="L8" s="225"/>
      <c r="M8" s="226"/>
      <c r="N8" s="227"/>
      <c r="O8" s="228"/>
      <c r="P8" s="229"/>
      <c r="Q8" s="230"/>
      <c r="R8" s="231"/>
      <c r="S8" s="232"/>
      <c r="T8" s="233"/>
      <c r="U8" s="234">
        <f t="shared" si="1"/>
        <v>0</v>
      </c>
      <c r="V8" s="234">
        <f t="shared" si="2"/>
        <v>0</v>
      </c>
      <c r="W8" s="234">
        <f>U8*1.9</f>
        <v>0</v>
      </c>
      <c r="X8" s="235">
        <f t="shared" si="3"/>
        <v>0</v>
      </c>
    </row>
    <row r="9" ht="94.5" customHeight="1">
      <c r="B9" s="236" t="s">
        <v>87</v>
      </c>
      <c r="C9" s="217"/>
      <c r="D9" s="217">
        <v>6.0</v>
      </c>
      <c r="E9" s="217" t="s">
        <v>88</v>
      </c>
      <c r="F9" s="219">
        <v>240.0</v>
      </c>
      <c r="G9" s="220"/>
      <c r="H9" s="221"/>
      <c r="I9" s="222"/>
      <c r="J9" s="237"/>
      <c r="K9" s="224"/>
      <c r="L9" s="225"/>
      <c r="M9" s="226"/>
      <c r="N9" s="227"/>
      <c r="O9" s="228"/>
      <c r="P9" s="229"/>
      <c r="Q9" s="230"/>
      <c r="R9" s="231"/>
      <c r="S9" s="232"/>
      <c r="T9" s="233"/>
      <c r="U9" s="234">
        <f t="shared" si="1"/>
        <v>0</v>
      </c>
      <c r="V9" s="234">
        <f t="shared" si="2"/>
        <v>0</v>
      </c>
      <c r="W9" s="234">
        <f t="shared" ref="W9:W10" si="4">U9*2.2</f>
        <v>0</v>
      </c>
      <c r="X9" s="235">
        <f t="shared" si="3"/>
        <v>0</v>
      </c>
    </row>
    <row r="10" ht="94.5" customHeight="1">
      <c r="B10" s="236" t="s">
        <v>89</v>
      </c>
      <c r="C10" s="217"/>
      <c r="D10" s="217">
        <v>4.0</v>
      </c>
      <c r="E10" s="217" t="s">
        <v>90</v>
      </c>
      <c r="F10" s="219">
        <v>315.0</v>
      </c>
      <c r="G10" s="220"/>
      <c r="H10" s="221"/>
      <c r="I10" s="222"/>
      <c r="J10" s="237"/>
      <c r="K10" s="224"/>
      <c r="L10" s="225"/>
      <c r="M10" s="226"/>
      <c r="N10" s="227"/>
      <c r="O10" s="228"/>
      <c r="P10" s="229"/>
      <c r="Q10" s="230"/>
      <c r="R10" s="231"/>
      <c r="S10" s="232"/>
      <c r="T10" s="233"/>
      <c r="U10" s="234">
        <f t="shared" si="1"/>
        <v>0</v>
      </c>
      <c r="V10" s="234">
        <f t="shared" si="2"/>
        <v>0</v>
      </c>
      <c r="W10" s="234">
        <f t="shared" si="4"/>
        <v>0</v>
      </c>
      <c r="X10" s="235">
        <f t="shared" si="3"/>
        <v>0</v>
      </c>
    </row>
    <row r="11" ht="88.5" customHeight="1">
      <c r="B11" s="236" t="s">
        <v>91</v>
      </c>
      <c r="C11" s="218"/>
      <c r="D11" s="217">
        <v>3.0</v>
      </c>
      <c r="E11" s="217" t="s">
        <v>92</v>
      </c>
      <c r="F11" s="219">
        <v>240.0</v>
      </c>
      <c r="G11" s="220"/>
      <c r="H11" s="221"/>
      <c r="I11" s="222"/>
      <c r="J11" s="237"/>
      <c r="K11" s="224"/>
      <c r="L11" s="225"/>
      <c r="M11" s="226"/>
      <c r="N11" s="227"/>
      <c r="O11" s="228"/>
      <c r="P11" s="229"/>
      <c r="Q11" s="230"/>
      <c r="R11" s="231"/>
      <c r="S11" s="232"/>
      <c r="T11" s="233"/>
      <c r="U11" s="234">
        <f t="shared" si="1"/>
        <v>0</v>
      </c>
      <c r="V11" s="234">
        <f t="shared" si="2"/>
        <v>0</v>
      </c>
      <c r="W11" s="234">
        <f>U11*1.3</f>
        <v>0</v>
      </c>
      <c r="X11" s="235">
        <f t="shared" si="3"/>
        <v>0</v>
      </c>
    </row>
    <row r="12" ht="88.5" customHeight="1">
      <c r="B12" s="236" t="s">
        <v>93</v>
      </c>
      <c r="C12" s="218"/>
      <c r="D12" s="217">
        <v>4.0</v>
      </c>
      <c r="E12" s="217" t="s">
        <v>94</v>
      </c>
      <c r="F12" s="219">
        <v>295.0</v>
      </c>
      <c r="G12" s="220"/>
      <c r="H12" s="221"/>
      <c r="I12" s="222"/>
      <c r="J12" s="237"/>
      <c r="K12" s="224"/>
      <c r="L12" s="225"/>
      <c r="M12" s="226"/>
      <c r="N12" s="227"/>
      <c r="O12" s="228"/>
      <c r="P12" s="229"/>
      <c r="Q12" s="230"/>
      <c r="R12" s="231"/>
      <c r="S12" s="232"/>
      <c r="T12" s="233"/>
      <c r="U12" s="234">
        <f t="shared" si="1"/>
        <v>0</v>
      </c>
      <c r="V12" s="234">
        <f t="shared" si="2"/>
        <v>0</v>
      </c>
      <c r="W12" s="234">
        <f>U12*1.5</f>
        <v>0</v>
      </c>
      <c r="X12" s="235">
        <f t="shared" si="3"/>
        <v>0</v>
      </c>
    </row>
    <row r="13" ht="88.5" customHeight="1">
      <c r="B13" s="236" t="s">
        <v>95</v>
      </c>
      <c r="C13" s="218"/>
      <c r="D13" s="217">
        <v>4.0</v>
      </c>
      <c r="E13" s="217" t="s">
        <v>96</v>
      </c>
      <c r="F13" s="219">
        <v>310.0</v>
      </c>
      <c r="G13" s="220"/>
      <c r="H13" s="221"/>
      <c r="I13" s="222"/>
      <c r="J13" s="237"/>
      <c r="K13" s="224"/>
      <c r="L13" s="225"/>
      <c r="M13" s="226"/>
      <c r="N13" s="227"/>
      <c r="O13" s="228"/>
      <c r="P13" s="229"/>
      <c r="Q13" s="230"/>
      <c r="R13" s="231"/>
      <c r="S13" s="232"/>
      <c r="T13" s="233"/>
      <c r="U13" s="234">
        <f t="shared" si="1"/>
        <v>0</v>
      </c>
      <c r="V13" s="234">
        <f t="shared" si="2"/>
        <v>0</v>
      </c>
      <c r="W13" s="234">
        <f>U13*1.7</f>
        <v>0</v>
      </c>
      <c r="X13" s="235">
        <f t="shared" si="3"/>
        <v>0</v>
      </c>
    </row>
    <row r="14" ht="88.5" customHeight="1">
      <c r="B14" s="236" t="s">
        <v>97</v>
      </c>
      <c r="C14" s="218"/>
      <c r="D14" s="217">
        <v>2.0</v>
      </c>
      <c r="E14" s="217" t="s">
        <v>98</v>
      </c>
      <c r="F14" s="219">
        <v>275.0</v>
      </c>
      <c r="G14" s="220"/>
      <c r="H14" s="221"/>
      <c r="I14" s="222"/>
      <c r="J14" s="237"/>
      <c r="K14" s="224"/>
      <c r="L14" s="225"/>
      <c r="M14" s="226"/>
      <c r="N14" s="227"/>
      <c r="O14" s="228"/>
      <c r="P14" s="229"/>
      <c r="Q14" s="230"/>
      <c r="R14" s="231"/>
      <c r="S14" s="232"/>
      <c r="T14" s="233"/>
      <c r="U14" s="234">
        <f t="shared" si="1"/>
        <v>0</v>
      </c>
      <c r="V14" s="234">
        <f t="shared" si="2"/>
        <v>0</v>
      </c>
      <c r="W14" s="234">
        <f>U14*0.9</f>
        <v>0</v>
      </c>
      <c r="X14" s="235">
        <f t="shared" si="3"/>
        <v>0</v>
      </c>
    </row>
    <row r="15" ht="88.5" customHeight="1">
      <c r="B15" s="236" t="s">
        <v>99</v>
      </c>
      <c r="C15" s="218"/>
      <c r="D15" s="217">
        <v>2.0</v>
      </c>
      <c r="E15" s="217" t="s">
        <v>100</v>
      </c>
      <c r="F15" s="219">
        <v>85.0</v>
      </c>
      <c r="G15" s="220"/>
      <c r="H15" s="221"/>
      <c r="I15" s="222"/>
      <c r="J15" s="237"/>
      <c r="K15" s="224"/>
      <c r="L15" s="225"/>
      <c r="M15" s="226"/>
      <c r="N15" s="227"/>
      <c r="O15" s="228"/>
      <c r="P15" s="229"/>
      <c r="Q15" s="230"/>
      <c r="R15" s="231"/>
      <c r="S15" s="232"/>
      <c r="T15" s="233"/>
      <c r="U15" s="234">
        <f t="shared" si="1"/>
        <v>0</v>
      </c>
      <c r="V15" s="234">
        <f t="shared" si="2"/>
        <v>0</v>
      </c>
      <c r="W15" s="234">
        <f>U15*0.5</f>
        <v>0</v>
      </c>
      <c r="X15" s="235">
        <f t="shared" si="3"/>
        <v>0</v>
      </c>
    </row>
    <row r="16" ht="102.0" customHeight="1">
      <c r="B16" s="236" t="s">
        <v>101</v>
      </c>
      <c r="C16" s="217"/>
      <c r="D16" s="217">
        <v>2.0</v>
      </c>
      <c r="E16" s="217" t="s">
        <v>102</v>
      </c>
      <c r="F16" s="219">
        <v>190.0</v>
      </c>
      <c r="G16" s="220"/>
      <c r="H16" s="221"/>
      <c r="I16" s="222"/>
      <c r="J16" s="237"/>
      <c r="K16" s="224"/>
      <c r="L16" s="225"/>
      <c r="M16" s="226"/>
      <c r="N16" s="227"/>
      <c r="O16" s="228"/>
      <c r="P16" s="229"/>
      <c r="Q16" s="230"/>
      <c r="R16" s="231"/>
      <c r="S16" s="232"/>
      <c r="T16" s="233"/>
      <c r="U16" s="234">
        <f t="shared" si="1"/>
        <v>0</v>
      </c>
      <c r="V16" s="234">
        <f t="shared" si="2"/>
        <v>0</v>
      </c>
      <c r="W16" s="234">
        <f>U16*1</f>
        <v>0</v>
      </c>
      <c r="X16" s="235">
        <f t="shared" si="3"/>
        <v>0</v>
      </c>
    </row>
    <row r="17" ht="100.5" customHeight="1">
      <c r="B17" s="236" t="s">
        <v>103</v>
      </c>
      <c r="C17" s="217"/>
      <c r="D17" s="217">
        <v>2.0</v>
      </c>
      <c r="E17" s="217" t="s">
        <v>104</v>
      </c>
      <c r="F17" s="219">
        <v>345.0</v>
      </c>
      <c r="G17" s="220"/>
      <c r="H17" s="221"/>
      <c r="I17" s="222"/>
      <c r="J17" s="237"/>
      <c r="K17" s="224"/>
      <c r="L17" s="225"/>
      <c r="M17" s="226"/>
      <c r="N17" s="227"/>
      <c r="O17" s="228"/>
      <c r="P17" s="229"/>
      <c r="Q17" s="230"/>
      <c r="R17" s="231"/>
      <c r="S17" s="232"/>
      <c r="T17" s="233"/>
      <c r="U17" s="234">
        <f t="shared" si="1"/>
        <v>0</v>
      </c>
      <c r="V17" s="234">
        <f t="shared" si="2"/>
        <v>0</v>
      </c>
      <c r="W17" s="234">
        <f>U17*2.4</f>
        <v>0</v>
      </c>
      <c r="X17" s="235">
        <f t="shared" si="3"/>
        <v>0</v>
      </c>
    </row>
    <row r="18" ht="105.75" customHeight="1">
      <c r="B18" s="236" t="s">
        <v>105</v>
      </c>
      <c r="C18" s="217"/>
      <c r="D18" s="217">
        <v>1.0</v>
      </c>
      <c r="E18" s="217" t="s">
        <v>106</v>
      </c>
      <c r="F18" s="219">
        <v>355.0</v>
      </c>
      <c r="G18" s="220"/>
      <c r="H18" s="221"/>
      <c r="I18" s="222"/>
      <c r="J18" s="237"/>
      <c r="K18" s="224"/>
      <c r="L18" s="225"/>
      <c r="M18" s="226"/>
      <c r="N18" s="227"/>
      <c r="O18" s="228"/>
      <c r="P18" s="229"/>
      <c r="Q18" s="230"/>
      <c r="R18" s="231"/>
      <c r="S18" s="232"/>
      <c r="T18" s="233"/>
      <c r="U18" s="234">
        <f t="shared" si="1"/>
        <v>0</v>
      </c>
      <c r="V18" s="234">
        <f t="shared" si="2"/>
        <v>0</v>
      </c>
      <c r="W18" s="234">
        <f>U18*2.7</f>
        <v>0</v>
      </c>
      <c r="X18" s="235">
        <f t="shared" si="3"/>
        <v>0</v>
      </c>
    </row>
    <row r="19">
      <c r="F19" s="119" t="s">
        <v>2</v>
      </c>
      <c r="G19" s="94">
        <f t="shared" ref="G19:X19" si="5">SUM(G6:G18)</f>
        <v>0</v>
      </c>
      <c r="H19" s="94">
        <f t="shared" si="5"/>
        <v>0</v>
      </c>
      <c r="I19" s="94">
        <f t="shared" si="5"/>
        <v>0</v>
      </c>
      <c r="J19" s="94">
        <f t="shared" si="5"/>
        <v>0</v>
      </c>
      <c r="K19" s="94">
        <f t="shared" si="5"/>
        <v>0</v>
      </c>
      <c r="L19" s="94">
        <f t="shared" si="5"/>
        <v>0</v>
      </c>
      <c r="M19" s="94">
        <f t="shared" si="5"/>
        <v>0</v>
      </c>
      <c r="N19" s="94">
        <f t="shared" si="5"/>
        <v>0</v>
      </c>
      <c r="O19" s="94">
        <f t="shared" si="5"/>
        <v>0</v>
      </c>
      <c r="P19" s="94">
        <f t="shared" si="5"/>
        <v>0</v>
      </c>
      <c r="Q19" s="94">
        <f t="shared" si="5"/>
        <v>0</v>
      </c>
      <c r="R19" s="94">
        <f t="shared" si="5"/>
        <v>0</v>
      </c>
      <c r="S19" s="94">
        <f t="shared" si="5"/>
        <v>0</v>
      </c>
      <c r="T19" s="94">
        <f t="shared" si="5"/>
        <v>0</v>
      </c>
      <c r="U19" s="94">
        <f t="shared" si="5"/>
        <v>0</v>
      </c>
      <c r="V19" s="94">
        <f t="shared" si="5"/>
        <v>0</v>
      </c>
      <c r="W19" s="94">
        <f t="shared" si="5"/>
        <v>0</v>
      </c>
      <c r="X19" s="3">
        <f t="shared" si="5"/>
        <v>0</v>
      </c>
    </row>
    <row r="20">
      <c r="F20" s="2"/>
      <c r="X20" s="2"/>
    </row>
    <row r="21" ht="15.75" customHeight="1">
      <c r="F21" s="2"/>
      <c r="X21" s="2"/>
    </row>
    <row r="22" ht="15.75" customHeight="1">
      <c r="F22" s="2"/>
      <c r="X22" s="2"/>
    </row>
    <row r="23" ht="15.75" customHeight="1">
      <c r="F23" s="2"/>
      <c r="X23" s="2"/>
    </row>
    <row r="24" ht="15.75" customHeight="1">
      <c r="F24" s="2"/>
      <c r="X24" s="2"/>
    </row>
    <row r="25" ht="15.75" customHeight="1">
      <c r="F25" s="2"/>
      <c r="X25" s="2"/>
    </row>
    <row r="26" ht="15.75" customHeight="1">
      <c r="F26" s="2"/>
      <c r="X26" s="2"/>
    </row>
    <row r="27" ht="15.75" customHeight="1">
      <c r="F27" s="2"/>
      <c r="X27" s="2"/>
    </row>
    <row r="28" ht="15.75" customHeight="1">
      <c r="F28" s="2"/>
      <c r="X28" s="2"/>
    </row>
    <row r="29" ht="15.75" customHeight="1">
      <c r="F29" s="2"/>
      <c r="X29" s="2"/>
    </row>
    <row r="30" ht="15.75" customHeight="1">
      <c r="F30" s="2"/>
      <c r="X30" s="2"/>
    </row>
    <row r="31" ht="15.75" customHeight="1">
      <c r="F31" s="2"/>
      <c r="X31" s="2"/>
    </row>
    <row r="32" ht="15.75" customHeight="1">
      <c r="F32" s="2"/>
      <c r="X32" s="2"/>
    </row>
    <row r="33" ht="15.75" customHeight="1">
      <c r="F33" s="2"/>
      <c r="X33" s="2"/>
    </row>
    <row r="34" ht="15.75" customHeight="1">
      <c r="F34" s="2"/>
      <c r="X34" s="2"/>
    </row>
    <row r="35" ht="15.75" customHeight="1">
      <c r="F35" s="2"/>
      <c r="X35" s="2"/>
    </row>
    <row r="36" ht="15.75" customHeight="1">
      <c r="F36" s="2"/>
      <c r="X36" s="2"/>
    </row>
    <row r="37" ht="15.75" customHeight="1">
      <c r="F37" s="2"/>
      <c r="X37" s="2"/>
    </row>
    <row r="38" ht="15.75" customHeight="1">
      <c r="F38" s="2"/>
      <c r="X38" s="2"/>
    </row>
    <row r="39" ht="15.75" customHeight="1">
      <c r="F39" s="2"/>
      <c r="X39" s="2"/>
    </row>
    <row r="40" ht="15.75" customHeight="1">
      <c r="F40" s="2"/>
      <c r="X40" s="2"/>
    </row>
    <row r="41" ht="15.75" customHeight="1">
      <c r="F41" s="2"/>
      <c r="X41" s="2"/>
    </row>
    <row r="42" ht="15.75" customHeight="1">
      <c r="F42" s="2"/>
      <c r="X42" s="2"/>
    </row>
    <row r="43" ht="15.75" customHeight="1">
      <c r="F43" s="2"/>
      <c r="X43" s="2"/>
    </row>
    <row r="44" ht="15.75" customHeight="1">
      <c r="F44" s="2"/>
      <c r="X44" s="2"/>
    </row>
    <row r="45" ht="15.75" customHeight="1">
      <c r="F45" s="2"/>
      <c r="X45" s="2"/>
    </row>
    <row r="46" ht="15.75" customHeight="1">
      <c r="F46" s="2"/>
      <c r="X46" s="2"/>
    </row>
    <row r="47" ht="15.75" customHeight="1">
      <c r="F47" s="2"/>
      <c r="X47" s="2"/>
    </row>
    <row r="48" ht="15.75" customHeight="1">
      <c r="F48" s="2"/>
      <c r="X48" s="2"/>
    </row>
    <row r="49" ht="15.75" customHeight="1">
      <c r="F49" s="2"/>
      <c r="X49" s="2"/>
    </row>
    <row r="50" ht="15.75" customHeight="1">
      <c r="F50" s="2"/>
      <c r="X50" s="2"/>
    </row>
    <row r="51" ht="15.75" customHeight="1">
      <c r="F51" s="2"/>
      <c r="X51" s="2"/>
    </row>
    <row r="52" ht="15.75" customHeight="1">
      <c r="F52" s="2"/>
      <c r="X52" s="2"/>
    </row>
    <row r="53" ht="15.75" customHeight="1">
      <c r="F53" s="2"/>
      <c r="X53" s="2"/>
    </row>
    <row r="54" ht="15.75" customHeight="1">
      <c r="F54" s="2"/>
      <c r="X54" s="2"/>
    </row>
    <row r="55" ht="15.75" customHeight="1">
      <c r="F55" s="2"/>
      <c r="X55" s="2"/>
    </row>
    <row r="56" ht="15.75" customHeight="1">
      <c r="F56" s="2"/>
      <c r="X56" s="2"/>
    </row>
    <row r="57" ht="15.75" customHeight="1">
      <c r="F57" s="2"/>
      <c r="X57" s="2"/>
    </row>
    <row r="58" ht="15.75" customHeight="1">
      <c r="F58" s="2"/>
      <c r="X58" s="2"/>
    </row>
    <row r="59" ht="15.75" customHeight="1">
      <c r="F59" s="2"/>
      <c r="X59" s="2"/>
    </row>
    <row r="60" ht="15.75" customHeight="1">
      <c r="F60" s="2"/>
      <c r="X60" s="2"/>
    </row>
    <row r="61" ht="15.75" customHeight="1">
      <c r="F61" s="2"/>
      <c r="X61" s="2"/>
    </row>
    <row r="62" ht="15.75" customHeight="1">
      <c r="F62" s="2"/>
      <c r="X62" s="2"/>
    </row>
    <row r="63" ht="15.75" customHeight="1">
      <c r="F63" s="2"/>
      <c r="X63" s="2"/>
    </row>
    <row r="64" ht="15.75" customHeight="1">
      <c r="F64" s="2"/>
      <c r="X64" s="2"/>
    </row>
    <row r="65" ht="15.75" customHeight="1">
      <c r="F65" s="2"/>
      <c r="X65" s="2"/>
    </row>
    <row r="66" ht="15.75" customHeight="1">
      <c r="F66" s="2"/>
      <c r="X66" s="2"/>
    </row>
    <row r="67" ht="15.75" customHeight="1">
      <c r="F67" s="2"/>
      <c r="X67" s="2"/>
    </row>
    <row r="68" ht="15.75" customHeight="1">
      <c r="F68" s="2"/>
      <c r="X68" s="2"/>
    </row>
    <row r="69" ht="15.75" customHeight="1">
      <c r="F69" s="2"/>
      <c r="X69" s="2"/>
    </row>
    <row r="70" ht="15.75" customHeight="1">
      <c r="F70" s="2"/>
      <c r="X70" s="2"/>
    </row>
    <row r="71" ht="15.75" customHeight="1">
      <c r="F71" s="2"/>
      <c r="X71" s="2"/>
    </row>
    <row r="72" ht="15.75" customHeight="1">
      <c r="F72" s="2"/>
      <c r="X72" s="2"/>
    </row>
    <row r="73" ht="15.75" customHeight="1">
      <c r="F73" s="2"/>
      <c r="X73" s="2"/>
    </row>
    <row r="74" ht="15.75" customHeight="1">
      <c r="F74" s="2"/>
      <c r="X74" s="2"/>
    </row>
    <row r="75" ht="15.75" customHeight="1">
      <c r="F75" s="2"/>
      <c r="X75" s="2"/>
    </row>
    <row r="76" ht="15.75" customHeight="1">
      <c r="F76" s="2"/>
      <c r="X76" s="2"/>
    </row>
    <row r="77" ht="15.75" customHeight="1">
      <c r="F77" s="2"/>
      <c r="X77" s="2"/>
    </row>
    <row r="78" ht="15.75" customHeight="1">
      <c r="F78" s="2"/>
      <c r="X78" s="2"/>
    </row>
    <row r="79" ht="15.75" customHeight="1">
      <c r="F79" s="2"/>
      <c r="X79" s="2"/>
    </row>
    <row r="80" ht="15.75" customHeight="1">
      <c r="F80" s="2"/>
      <c r="X80" s="2"/>
    </row>
    <row r="81" ht="15.75" customHeight="1">
      <c r="F81" s="2"/>
      <c r="X81" s="2"/>
    </row>
    <row r="82" ht="15.75" customHeight="1">
      <c r="F82" s="2"/>
      <c r="X82" s="2"/>
    </row>
    <row r="83" ht="15.75" customHeight="1">
      <c r="F83" s="2"/>
      <c r="X83" s="2"/>
    </row>
    <row r="84" ht="15.75" customHeight="1">
      <c r="F84" s="2"/>
      <c r="X84" s="2"/>
    </row>
    <row r="85" ht="15.75" customHeight="1">
      <c r="F85" s="2"/>
      <c r="X85" s="2"/>
    </row>
    <row r="86" ht="15.75" customHeight="1">
      <c r="F86" s="2"/>
      <c r="X86" s="2"/>
    </row>
    <row r="87" ht="15.75" customHeight="1">
      <c r="F87" s="2"/>
      <c r="X87" s="2"/>
    </row>
    <row r="88" ht="15.75" customHeight="1">
      <c r="F88" s="2"/>
      <c r="X88" s="2"/>
    </row>
    <row r="89" ht="15.75" customHeight="1">
      <c r="F89" s="2"/>
      <c r="X89" s="2"/>
    </row>
    <row r="90" ht="15.75" customHeight="1">
      <c r="F90" s="2"/>
      <c r="X90" s="2"/>
    </row>
    <row r="91" ht="15.75" customHeight="1">
      <c r="F91" s="2"/>
      <c r="X91" s="2"/>
    </row>
    <row r="92" ht="15.75" customHeight="1">
      <c r="F92" s="2"/>
      <c r="X92" s="2"/>
    </row>
    <row r="93" ht="15.75" customHeight="1">
      <c r="F93" s="2"/>
      <c r="X93" s="2"/>
    </row>
    <row r="94" ht="15.75" customHeight="1">
      <c r="F94" s="2"/>
      <c r="X94" s="2"/>
    </row>
    <row r="95" ht="15.75" customHeight="1">
      <c r="F95" s="2"/>
      <c r="X95" s="2"/>
    </row>
    <row r="96" ht="15.75" customHeight="1">
      <c r="F96" s="2"/>
      <c r="X96" s="2"/>
    </row>
    <row r="97" ht="15.75" customHeight="1">
      <c r="F97" s="2"/>
      <c r="X97" s="2"/>
    </row>
    <row r="98" ht="15.75" customHeight="1">
      <c r="F98" s="2"/>
      <c r="X98" s="2"/>
    </row>
    <row r="99" ht="15.75" customHeight="1">
      <c r="F99" s="2"/>
      <c r="X99" s="2"/>
    </row>
    <row r="100" ht="15.75" customHeight="1">
      <c r="F100" s="2"/>
      <c r="X100" s="2"/>
    </row>
    <row r="101" ht="15.75" customHeight="1">
      <c r="F101" s="2"/>
      <c r="X101" s="2"/>
    </row>
    <row r="102" ht="15.75" customHeight="1">
      <c r="F102" s="2"/>
      <c r="X102" s="2"/>
    </row>
    <row r="103" ht="15.75" customHeight="1">
      <c r="F103" s="2"/>
      <c r="X103" s="2"/>
    </row>
    <row r="104" ht="15.75" customHeight="1">
      <c r="F104" s="2"/>
      <c r="X104" s="2"/>
    </row>
    <row r="105" ht="15.75" customHeight="1">
      <c r="F105" s="2"/>
      <c r="X105" s="2"/>
    </row>
    <row r="106" ht="15.75" customHeight="1">
      <c r="F106" s="2"/>
      <c r="X106" s="2"/>
    </row>
    <row r="107" ht="15.75" customHeight="1">
      <c r="F107" s="2"/>
      <c r="X107" s="2"/>
    </row>
    <row r="108" ht="15.75" customHeight="1">
      <c r="F108" s="2"/>
      <c r="X108" s="2"/>
    </row>
    <row r="109" ht="15.75" customHeight="1">
      <c r="F109" s="2"/>
      <c r="X109" s="2"/>
    </row>
    <row r="110" ht="15.75" customHeight="1">
      <c r="F110" s="2"/>
      <c r="X110" s="2"/>
    </row>
    <row r="111" ht="15.75" customHeight="1">
      <c r="F111" s="2"/>
      <c r="X111" s="2"/>
    </row>
    <row r="112" ht="15.75" customHeight="1">
      <c r="F112" s="2"/>
      <c r="X112" s="2"/>
    </row>
    <row r="113" ht="15.75" customHeight="1">
      <c r="F113" s="2"/>
      <c r="X113" s="2"/>
    </row>
    <row r="114" ht="15.75" customHeight="1">
      <c r="F114" s="2"/>
      <c r="X114" s="2"/>
    </row>
    <row r="115" ht="15.75" customHeight="1">
      <c r="F115" s="2"/>
      <c r="X115" s="2"/>
    </row>
    <row r="116" ht="15.75" customHeight="1">
      <c r="F116" s="2"/>
      <c r="X116" s="2"/>
    </row>
    <row r="117" ht="15.75" customHeight="1">
      <c r="F117" s="2"/>
      <c r="X117" s="2"/>
    </row>
    <row r="118" ht="15.75" customHeight="1">
      <c r="F118" s="2"/>
      <c r="X118" s="2"/>
    </row>
    <row r="119" ht="15.75" customHeight="1">
      <c r="F119" s="2"/>
      <c r="X119" s="2"/>
    </row>
    <row r="120" ht="15.75" customHeight="1">
      <c r="F120" s="2"/>
      <c r="X120" s="2"/>
    </row>
    <row r="121" ht="15.75" customHeight="1">
      <c r="F121" s="2"/>
      <c r="X121" s="2"/>
    </row>
    <row r="122" ht="15.75" customHeight="1">
      <c r="F122" s="2"/>
      <c r="X122" s="2"/>
    </row>
    <row r="123" ht="15.75" customHeight="1">
      <c r="F123" s="2"/>
      <c r="X123" s="2"/>
    </row>
    <row r="124" ht="15.75" customHeight="1">
      <c r="F124" s="2"/>
      <c r="X124" s="2"/>
    </row>
    <row r="125" ht="15.75" customHeight="1">
      <c r="F125" s="2"/>
      <c r="X125" s="2"/>
    </row>
    <row r="126" ht="15.75" customHeight="1">
      <c r="F126" s="2"/>
      <c r="X126" s="2"/>
    </row>
    <row r="127" ht="15.75" customHeight="1">
      <c r="F127" s="2"/>
      <c r="X127" s="2"/>
    </row>
    <row r="128" ht="15.75" customHeight="1">
      <c r="F128" s="2"/>
      <c r="X128" s="2"/>
    </row>
    <row r="129" ht="15.75" customHeight="1">
      <c r="F129" s="2"/>
      <c r="X129" s="2"/>
    </row>
    <row r="130" ht="15.75" customHeight="1">
      <c r="F130" s="2"/>
      <c r="X130" s="2"/>
    </row>
    <row r="131" ht="15.75" customHeight="1">
      <c r="F131" s="2"/>
      <c r="X131" s="2"/>
    </row>
    <row r="132" ht="15.75" customHeight="1">
      <c r="F132" s="2"/>
      <c r="X132" s="2"/>
    </row>
    <row r="133" ht="15.75" customHeight="1">
      <c r="F133" s="2"/>
      <c r="X133" s="2"/>
    </row>
    <row r="134" ht="15.75" customHeight="1">
      <c r="F134" s="2"/>
      <c r="X134" s="2"/>
    </row>
    <row r="135" ht="15.75" customHeight="1">
      <c r="F135" s="2"/>
      <c r="X135" s="2"/>
    </row>
    <row r="136" ht="15.75" customHeight="1">
      <c r="F136" s="2"/>
      <c r="X136" s="2"/>
    </row>
    <row r="137" ht="15.75" customHeight="1">
      <c r="F137" s="2"/>
      <c r="X137" s="2"/>
    </row>
    <row r="138" ht="15.75" customHeight="1">
      <c r="F138" s="2"/>
      <c r="X138" s="2"/>
    </row>
    <row r="139" ht="15.75" customHeight="1">
      <c r="F139" s="2"/>
      <c r="X139" s="2"/>
    </row>
    <row r="140" ht="15.75" customHeight="1">
      <c r="F140" s="2"/>
      <c r="X140" s="2"/>
    </row>
    <row r="141" ht="15.75" customHeight="1">
      <c r="F141" s="2"/>
      <c r="X141" s="2"/>
    </row>
    <row r="142" ht="15.75" customHeight="1">
      <c r="F142" s="2"/>
      <c r="X142" s="2"/>
    </row>
    <row r="143" ht="15.75" customHeight="1">
      <c r="F143" s="2"/>
      <c r="X143" s="2"/>
    </row>
    <row r="144" ht="15.75" customHeight="1">
      <c r="F144" s="2"/>
      <c r="X144" s="2"/>
    </row>
    <row r="145" ht="15.75" customHeight="1">
      <c r="F145" s="2"/>
      <c r="X145" s="2"/>
    </row>
    <row r="146" ht="15.75" customHeight="1">
      <c r="F146" s="2"/>
      <c r="X146" s="2"/>
    </row>
    <row r="147" ht="15.75" customHeight="1">
      <c r="F147" s="2"/>
      <c r="X147" s="2"/>
    </row>
    <row r="148" ht="15.75" customHeight="1">
      <c r="F148" s="2"/>
      <c r="X148" s="2"/>
    </row>
    <row r="149" ht="15.75" customHeight="1">
      <c r="F149" s="2"/>
      <c r="X149" s="2"/>
    </row>
    <row r="150" ht="15.75" customHeight="1">
      <c r="F150" s="2"/>
      <c r="X150" s="2"/>
    </row>
    <row r="151" ht="15.75" customHeight="1">
      <c r="F151" s="2"/>
      <c r="X151" s="2"/>
    </row>
    <row r="152" ht="15.75" customHeight="1">
      <c r="F152" s="2"/>
      <c r="X152" s="2"/>
    </row>
    <row r="153" ht="15.75" customHeight="1">
      <c r="F153" s="2"/>
      <c r="X153" s="2"/>
    </row>
    <row r="154" ht="15.75" customHeight="1">
      <c r="F154" s="2"/>
      <c r="X154" s="2"/>
    </row>
    <row r="155" ht="15.75" customHeight="1">
      <c r="F155" s="2"/>
      <c r="X155" s="2"/>
    </row>
    <row r="156" ht="15.75" customHeight="1">
      <c r="F156" s="2"/>
      <c r="X156" s="2"/>
    </row>
    <row r="157" ht="15.75" customHeight="1">
      <c r="F157" s="2"/>
      <c r="X157" s="2"/>
    </row>
    <row r="158" ht="15.75" customHeight="1">
      <c r="F158" s="2"/>
      <c r="X158" s="2"/>
    </row>
    <row r="159" ht="15.75" customHeight="1">
      <c r="F159" s="2"/>
      <c r="X159" s="2"/>
    </row>
    <row r="160" ht="15.75" customHeight="1">
      <c r="F160" s="2"/>
      <c r="X160" s="2"/>
    </row>
    <row r="161" ht="15.75" customHeight="1">
      <c r="F161" s="2"/>
      <c r="X161" s="2"/>
    </row>
    <row r="162" ht="15.75" customHeight="1">
      <c r="F162" s="2"/>
      <c r="X162" s="2"/>
    </row>
    <row r="163" ht="15.75" customHeight="1">
      <c r="F163" s="2"/>
      <c r="X163" s="2"/>
    </row>
    <row r="164" ht="15.75" customHeight="1">
      <c r="F164" s="2"/>
      <c r="X164" s="2"/>
    </row>
    <row r="165" ht="15.75" customHeight="1">
      <c r="F165" s="2"/>
      <c r="X165" s="2"/>
    </row>
    <row r="166" ht="15.75" customHeight="1">
      <c r="F166" s="2"/>
      <c r="X166" s="2"/>
    </row>
    <row r="167" ht="15.75" customHeight="1">
      <c r="F167" s="2"/>
      <c r="X167" s="2"/>
    </row>
    <row r="168" ht="15.75" customHeight="1">
      <c r="F168" s="2"/>
      <c r="X168" s="2"/>
    </row>
    <row r="169" ht="15.75" customHeight="1">
      <c r="F169" s="2"/>
      <c r="X169" s="2"/>
    </row>
    <row r="170" ht="15.75" customHeight="1">
      <c r="F170" s="2"/>
      <c r="X170" s="2"/>
    </row>
    <row r="171" ht="15.75" customHeight="1">
      <c r="F171" s="2"/>
      <c r="X171" s="2"/>
    </row>
    <row r="172" ht="15.75" customHeight="1">
      <c r="F172" s="2"/>
      <c r="X172" s="2"/>
    </row>
    <row r="173" ht="15.75" customHeight="1">
      <c r="F173" s="2"/>
      <c r="X173" s="2"/>
    </row>
    <row r="174" ht="15.75" customHeight="1">
      <c r="F174" s="2"/>
      <c r="X174" s="2"/>
    </row>
    <row r="175" ht="15.75" customHeight="1">
      <c r="F175" s="2"/>
      <c r="X175" s="2"/>
    </row>
    <row r="176" ht="15.75" customHeight="1">
      <c r="F176" s="2"/>
      <c r="X176" s="2"/>
    </row>
    <row r="177" ht="15.75" customHeight="1">
      <c r="F177" s="2"/>
      <c r="X177" s="2"/>
    </row>
    <row r="178" ht="15.75" customHeight="1">
      <c r="F178" s="2"/>
      <c r="X178" s="2"/>
    </row>
    <row r="179" ht="15.75" customHeight="1">
      <c r="F179" s="2"/>
      <c r="X179" s="2"/>
    </row>
    <row r="180" ht="15.75" customHeight="1">
      <c r="F180" s="2"/>
      <c r="X180" s="2"/>
    </row>
    <row r="181" ht="15.75" customHeight="1">
      <c r="F181" s="2"/>
      <c r="X181" s="2"/>
    </row>
    <row r="182" ht="15.75" customHeight="1">
      <c r="F182" s="2"/>
      <c r="X182" s="2"/>
    </row>
    <row r="183" ht="15.75" customHeight="1">
      <c r="F183" s="2"/>
      <c r="X183" s="2"/>
    </row>
    <row r="184" ht="15.75" customHeight="1">
      <c r="F184" s="2"/>
      <c r="X184" s="2"/>
    </row>
    <row r="185" ht="15.75" customHeight="1">
      <c r="F185" s="2"/>
      <c r="X185" s="2"/>
    </row>
    <row r="186" ht="15.75" customHeight="1">
      <c r="F186" s="2"/>
      <c r="X186" s="2"/>
    </row>
    <row r="187" ht="15.75" customHeight="1">
      <c r="F187" s="2"/>
      <c r="X187" s="2"/>
    </row>
    <row r="188" ht="15.75" customHeight="1">
      <c r="F188" s="2"/>
      <c r="X188" s="2"/>
    </row>
    <row r="189" ht="15.75" customHeight="1">
      <c r="F189" s="2"/>
      <c r="X189" s="2"/>
    </row>
    <row r="190" ht="15.75" customHeight="1">
      <c r="F190" s="2"/>
      <c r="X190" s="2"/>
    </row>
    <row r="191" ht="15.75" customHeight="1">
      <c r="F191" s="2"/>
      <c r="X191" s="2"/>
    </row>
    <row r="192" ht="15.75" customHeight="1">
      <c r="F192" s="2"/>
      <c r="X192" s="2"/>
    </row>
    <row r="193" ht="15.75" customHeight="1">
      <c r="F193" s="2"/>
      <c r="X193" s="2"/>
    </row>
    <row r="194" ht="15.75" customHeight="1">
      <c r="F194" s="2"/>
      <c r="X194" s="2"/>
    </row>
    <row r="195" ht="15.75" customHeight="1">
      <c r="F195" s="2"/>
      <c r="X195" s="2"/>
    </row>
    <row r="196" ht="15.75" customHeight="1">
      <c r="F196" s="2"/>
      <c r="X196" s="2"/>
    </row>
    <row r="197" ht="15.75" customHeight="1">
      <c r="F197" s="2"/>
      <c r="X197" s="2"/>
    </row>
    <row r="198" ht="15.75" customHeight="1">
      <c r="F198" s="2"/>
      <c r="X198" s="2"/>
    </row>
    <row r="199" ht="15.75" customHeight="1">
      <c r="F199" s="2"/>
      <c r="X199" s="2"/>
    </row>
    <row r="200" ht="15.75" customHeight="1">
      <c r="F200" s="2"/>
      <c r="X200" s="2"/>
    </row>
    <row r="201" ht="15.75" customHeight="1">
      <c r="F201" s="2"/>
      <c r="X201" s="2"/>
    </row>
    <row r="202" ht="15.75" customHeight="1">
      <c r="F202" s="2"/>
      <c r="X202" s="2"/>
    </row>
    <row r="203" ht="15.75" customHeight="1">
      <c r="F203" s="2"/>
      <c r="X203" s="2"/>
    </row>
    <row r="204" ht="15.75" customHeight="1">
      <c r="F204" s="2"/>
      <c r="X204" s="2"/>
    </row>
    <row r="205" ht="15.75" customHeight="1">
      <c r="F205" s="2"/>
      <c r="X205" s="2"/>
    </row>
    <row r="206" ht="15.75" customHeight="1">
      <c r="F206" s="2"/>
      <c r="X206" s="2"/>
    </row>
    <row r="207" ht="15.75" customHeight="1">
      <c r="F207" s="2"/>
      <c r="X207" s="2"/>
    </row>
    <row r="208" ht="15.75" customHeight="1">
      <c r="F208" s="2"/>
      <c r="X208" s="2"/>
    </row>
    <row r="209" ht="15.75" customHeight="1">
      <c r="F209" s="2"/>
      <c r="X209" s="2"/>
    </row>
    <row r="210" ht="15.75" customHeight="1">
      <c r="F210" s="2"/>
      <c r="X210" s="2"/>
    </row>
    <row r="211" ht="15.75" customHeight="1">
      <c r="F211" s="2"/>
      <c r="X211" s="2"/>
    </row>
    <row r="212" ht="15.75" customHeight="1">
      <c r="F212" s="2"/>
      <c r="X212" s="2"/>
    </row>
    <row r="213" ht="15.75" customHeight="1">
      <c r="F213" s="2"/>
      <c r="X213" s="2"/>
    </row>
    <row r="214" ht="15.75" customHeight="1">
      <c r="F214" s="2"/>
      <c r="X214" s="2"/>
    </row>
    <row r="215" ht="15.75" customHeight="1">
      <c r="F215" s="2"/>
      <c r="X215" s="2"/>
    </row>
    <row r="216" ht="15.75" customHeight="1">
      <c r="F216" s="2"/>
      <c r="X216" s="2"/>
    </row>
    <row r="217" ht="15.75" customHeight="1">
      <c r="F217" s="2"/>
      <c r="X217" s="2"/>
    </row>
    <row r="218" ht="15.75" customHeight="1">
      <c r="F218" s="2"/>
      <c r="X218" s="2"/>
    </row>
    <row r="219" ht="15.75" customHeight="1">
      <c r="F219" s="2"/>
      <c r="X219" s="2"/>
    </row>
    <row r="220" ht="15.75" customHeight="1">
      <c r="F220" s="2"/>
      <c r="X220" s="2"/>
    </row>
    <row r="221" ht="15.75" customHeight="1">
      <c r="F221" s="2"/>
      <c r="X221" s="2"/>
    </row>
    <row r="222" ht="15.75" customHeight="1">
      <c r="F222" s="2"/>
      <c r="X222" s="2"/>
    </row>
    <row r="223" ht="15.75" customHeight="1">
      <c r="F223" s="2"/>
      <c r="X223" s="2"/>
    </row>
    <row r="224" ht="15.75" customHeight="1">
      <c r="F224" s="2"/>
      <c r="X224" s="2"/>
    </row>
    <row r="225" ht="15.75" customHeight="1">
      <c r="F225" s="2"/>
      <c r="X225" s="2"/>
    </row>
    <row r="226" ht="15.75" customHeight="1">
      <c r="F226" s="2"/>
      <c r="X226" s="2"/>
    </row>
    <row r="227" ht="15.75" customHeight="1">
      <c r="F227" s="2"/>
      <c r="X227" s="2"/>
    </row>
    <row r="228" ht="15.75" customHeight="1">
      <c r="F228" s="2"/>
      <c r="X228" s="2"/>
    </row>
    <row r="229" ht="15.75" customHeight="1">
      <c r="F229" s="2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1">
    <mergeCell ref="B3:D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13.43"/>
    <col customWidth="1" min="3" max="3" width="19.43"/>
    <col customWidth="1" min="4" max="4" width="8.29"/>
    <col customWidth="1" min="5" max="5" width="6.43"/>
    <col customWidth="1" min="6" max="6" width="8.43"/>
    <col customWidth="1" min="7" max="11" width="9.14"/>
    <col customWidth="1" min="12" max="13" width="9.43"/>
    <col customWidth="1" min="14" max="16" width="9.14"/>
    <col customWidth="1" min="17" max="18" width="8.86"/>
    <col customWidth="1" min="19" max="19" width="9.14"/>
    <col customWidth="1" min="20" max="20" width="9.86"/>
    <col customWidth="1" min="21" max="21" width="5.14"/>
    <col customWidth="1" min="22" max="22" width="7.0"/>
    <col customWidth="1" min="23" max="23" width="8.14"/>
    <col customWidth="1" min="24" max="24" width="11.43"/>
  </cols>
  <sheetData>
    <row r="1">
      <c r="B1" s="238" t="s">
        <v>107</v>
      </c>
      <c r="C1" s="239"/>
      <c r="D1" s="239"/>
      <c r="E1" s="239"/>
      <c r="F1" s="239"/>
      <c r="X1" s="2"/>
    </row>
    <row r="2">
      <c r="B2" s="240"/>
      <c r="G2" s="195" t="s">
        <v>79</v>
      </c>
      <c r="H2" s="196" t="s">
        <v>56</v>
      </c>
      <c r="I2" s="241" t="s">
        <v>57</v>
      </c>
      <c r="J2" s="198" t="s">
        <v>58</v>
      </c>
      <c r="K2" s="242" t="s">
        <v>59</v>
      </c>
      <c r="L2" s="200" t="s">
        <v>60</v>
      </c>
      <c r="M2" s="201" t="s">
        <v>61</v>
      </c>
      <c r="N2" s="202" t="s">
        <v>62</v>
      </c>
      <c r="O2" s="203" t="s">
        <v>63</v>
      </c>
      <c r="P2" s="204" t="s">
        <v>64</v>
      </c>
      <c r="Q2" s="205" t="s">
        <v>65</v>
      </c>
      <c r="R2" s="206" t="s">
        <v>66</v>
      </c>
      <c r="S2" s="207" t="s">
        <v>67</v>
      </c>
      <c r="T2" s="208" t="s">
        <v>68</v>
      </c>
      <c r="U2" s="33"/>
      <c r="V2" s="33"/>
      <c r="W2" s="33"/>
      <c r="X2" s="119"/>
      <c r="Y2" s="243"/>
    </row>
    <row r="3">
      <c r="B3" s="209" t="s">
        <v>69</v>
      </c>
      <c r="C3" s="210"/>
      <c r="D3" s="211" t="s">
        <v>71</v>
      </c>
      <c r="E3" s="211" t="s">
        <v>72</v>
      </c>
      <c r="F3" s="212" t="s">
        <v>73</v>
      </c>
      <c r="G3" s="43">
        <v>2.0</v>
      </c>
      <c r="H3" s="44">
        <v>5.0</v>
      </c>
      <c r="I3" s="45">
        <v>7.0</v>
      </c>
      <c r="J3" s="84">
        <v>10.0</v>
      </c>
      <c r="K3" s="47">
        <v>11.0</v>
      </c>
      <c r="L3" s="77">
        <v>12.0</v>
      </c>
      <c r="M3" s="49">
        <v>13.0</v>
      </c>
      <c r="N3" s="50">
        <v>16.0</v>
      </c>
      <c r="O3" s="51">
        <v>27.0</v>
      </c>
      <c r="P3" s="52">
        <v>69.0</v>
      </c>
      <c r="Q3" s="53">
        <v>76.0</v>
      </c>
      <c r="R3" s="80">
        <v>77.0</v>
      </c>
      <c r="S3" s="57">
        <v>79.0</v>
      </c>
      <c r="T3" s="30">
        <v>81.0</v>
      </c>
      <c r="U3" s="57" t="s">
        <v>2</v>
      </c>
      <c r="V3" s="57" t="s">
        <v>3</v>
      </c>
      <c r="W3" s="57" t="s">
        <v>74</v>
      </c>
      <c r="X3" s="58" t="s">
        <v>80</v>
      </c>
      <c r="Y3" s="243"/>
    </row>
    <row r="4" ht="51.0" customHeight="1">
      <c r="B4" s="244" t="s">
        <v>108</v>
      </c>
      <c r="C4" s="10"/>
      <c r="D4" s="10"/>
      <c r="E4" s="10"/>
      <c r="F4" s="10"/>
      <c r="G4" s="33"/>
      <c r="H4" s="33"/>
      <c r="I4" s="33"/>
      <c r="J4" s="216"/>
      <c r="K4" s="33"/>
      <c r="L4" s="33"/>
      <c r="M4" s="33"/>
      <c r="N4" s="33"/>
      <c r="O4" s="33"/>
      <c r="P4" s="33"/>
      <c r="Q4" s="33"/>
      <c r="R4" s="33"/>
      <c r="S4" s="33"/>
      <c r="T4" s="216"/>
      <c r="U4" s="33"/>
      <c r="V4" s="33"/>
      <c r="W4" s="33"/>
      <c r="X4" s="119"/>
      <c r="Y4" s="243"/>
    </row>
    <row r="5" ht="109.5" customHeight="1">
      <c r="B5" s="236" t="s">
        <v>109</v>
      </c>
      <c r="C5" s="217"/>
      <c r="D5" s="217">
        <v>10.0</v>
      </c>
      <c r="E5" s="217" t="s">
        <v>110</v>
      </c>
      <c r="F5" s="219">
        <v>130.0</v>
      </c>
      <c r="G5" s="220"/>
      <c r="H5" s="221"/>
      <c r="I5" s="245"/>
      <c r="J5" s="237"/>
      <c r="K5" s="246"/>
      <c r="L5" s="225"/>
      <c r="M5" s="226"/>
      <c r="N5" s="227"/>
      <c r="O5" s="228"/>
      <c r="P5" s="229"/>
      <c r="Q5" s="230"/>
      <c r="R5" s="231"/>
      <c r="S5" s="232"/>
      <c r="T5" s="247"/>
      <c r="U5" s="234">
        <f t="shared" ref="U5:U6" si="1">SUM(G5:T5)</f>
        <v>0</v>
      </c>
      <c r="V5" s="234">
        <f t="shared" ref="V5:V6" si="2">U5*D5</f>
        <v>0</v>
      </c>
      <c r="W5" s="234">
        <f>U5*0.9</f>
        <v>0</v>
      </c>
      <c r="X5" s="235">
        <f t="shared" ref="X5:X6" si="3">U5*F5</f>
        <v>0</v>
      </c>
      <c r="Y5" s="243"/>
    </row>
    <row r="6" ht="109.5" customHeight="1">
      <c r="B6" s="236" t="s">
        <v>111</v>
      </c>
      <c r="C6" s="218"/>
      <c r="D6" s="217">
        <v>10.0</v>
      </c>
      <c r="E6" s="217" t="s">
        <v>112</v>
      </c>
      <c r="F6" s="219">
        <v>105.0</v>
      </c>
      <c r="G6" s="220"/>
      <c r="H6" s="221"/>
      <c r="I6" s="245"/>
      <c r="J6" s="237"/>
      <c r="K6" s="246"/>
      <c r="L6" s="225"/>
      <c r="M6" s="226"/>
      <c r="N6" s="227"/>
      <c r="O6" s="228"/>
      <c r="P6" s="229"/>
      <c r="Q6" s="230"/>
      <c r="R6" s="231"/>
      <c r="S6" s="232"/>
      <c r="T6" s="233"/>
      <c r="U6" s="234">
        <f t="shared" si="1"/>
        <v>0</v>
      </c>
      <c r="V6" s="234">
        <f t="shared" si="2"/>
        <v>0</v>
      </c>
      <c r="W6" s="234">
        <f>U6*0.2</f>
        <v>0</v>
      </c>
      <c r="X6" s="235">
        <f t="shared" si="3"/>
        <v>0</v>
      </c>
      <c r="Y6" s="243"/>
    </row>
    <row r="7" ht="109.5" customHeight="1">
      <c r="B7" s="236" t="s">
        <v>113</v>
      </c>
      <c r="C7" s="218"/>
      <c r="D7" s="217">
        <v>18.0</v>
      </c>
      <c r="E7" s="217" t="s">
        <v>114</v>
      </c>
      <c r="F7" s="219">
        <v>165.0</v>
      </c>
      <c r="G7" s="220"/>
      <c r="H7" s="221"/>
      <c r="I7" s="245"/>
      <c r="J7" s="237"/>
      <c r="K7" s="246"/>
      <c r="L7" s="225"/>
      <c r="M7" s="226"/>
      <c r="N7" s="227"/>
      <c r="O7" s="228"/>
      <c r="P7" s="229"/>
      <c r="Q7" s="230"/>
      <c r="R7" s="231"/>
      <c r="S7" s="232"/>
      <c r="T7" s="233"/>
      <c r="U7" s="234"/>
      <c r="V7" s="234"/>
      <c r="W7" s="234"/>
      <c r="X7" s="235"/>
      <c r="Y7" s="243"/>
    </row>
    <row r="8" ht="109.5" customHeight="1">
      <c r="B8" s="236" t="s">
        <v>115</v>
      </c>
      <c r="C8" s="218"/>
      <c r="D8" s="217">
        <v>10.0</v>
      </c>
      <c r="E8" s="217" t="s">
        <v>116</v>
      </c>
      <c r="F8" s="219">
        <v>165.0</v>
      </c>
      <c r="G8" s="220"/>
      <c r="H8" s="221"/>
      <c r="I8" s="245"/>
      <c r="J8" s="237"/>
      <c r="K8" s="246"/>
      <c r="L8" s="225"/>
      <c r="M8" s="226"/>
      <c r="N8" s="227"/>
      <c r="O8" s="228"/>
      <c r="P8" s="229"/>
      <c r="Q8" s="230"/>
      <c r="R8" s="231"/>
      <c r="S8" s="232"/>
      <c r="T8" s="233"/>
      <c r="U8" s="234">
        <f t="shared" ref="U8:U16" si="4">SUM(G8:T8)</f>
        <v>0</v>
      </c>
      <c r="V8" s="234">
        <f t="shared" ref="V8:V13" si="5">U8*D8</f>
        <v>0</v>
      </c>
      <c r="W8" s="234">
        <f>U8*0.9</f>
        <v>0</v>
      </c>
      <c r="X8" s="235">
        <f t="shared" ref="X8:X13" si="6">U8*F8</f>
        <v>0</v>
      </c>
      <c r="Y8" s="243"/>
    </row>
    <row r="9" ht="109.5" customHeight="1">
      <c r="B9" s="236" t="s">
        <v>117</v>
      </c>
      <c r="C9" s="218"/>
      <c r="D9" s="217">
        <v>6.0</v>
      </c>
      <c r="E9" s="217" t="s">
        <v>118</v>
      </c>
      <c r="F9" s="219">
        <v>110.0</v>
      </c>
      <c r="G9" s="220"/>
      <c r="H9" s="221"/>
      <c r="I9" s="245"/>
      <c r="J9" s="237"/>
      <c r="K9" s="246"/>
      <c r="L9" s="225"/>
      <c r="M9" s="226"/>
      <c r="N9" s="227"/>
      <c r="O9" s="228"/>
      <c r="P9" s="229"/>
      <c r="Q9" s="230"/>
      <c r="R9" s="231"/>
      <c r="S9" s="232"/>
      <c r="T9" s="233"/>
      <c r="U9" s="234">
        <f t="shared" si="4"/>
        <v>0</v>
      </c>
      <c r="V9" s="234">
        <f t="shared" si="5"/>
        <v>0</v>
      </c>
      <c r="W9" s="234">
        <f>U9*0.6</f>
        <v>0</v>
      </c>
      <c r="X9" s="235">
        <f t="shared" si="6"/>
        <v>0</v>
      </c>
      <c r="Y9" s="243"/>
    </row>
    <row r="10" ht="109.5" customHeight="1">
      <c r="B10" s="236" t="s">
        <v>119</v>
      </c>
      <c r="C10" s="218"/>
      <c r="D10" s="217">
        <v>10.0</v>
      </c>
      <c r="E10" s="217" t="s">
        <v>120</v>
      </c>
      <c r="F10" s="219">
        <v>165.0</v>
      </c>
      <c r="G10" s="220"/>
      <c r="H10" s="221"/>
      <c r="I10" s="245"/>
      <c r="J10" s="237"/>
      <c r="K10" s="246"/>
      <c r="L10" s="225"/>
      <c r="M10" s="226"/>
      <c r="N10" s="227"/>
      <c r="O10" s="228"/>
      <c r="P10" s="229"/>
      <c r="Q10" s="230"/>
      <c r="R10" s="231"/>
      <c r="S10" s="232"/>
      <c r="T10" s="233"/>
      <c r="U10" s="234">
        <f t="shared" si="4"/>
        <v>0</v>
      </c>
      <c r="V10" s="234">
        <f t="shared" si="5"/>
        <v>0</v>
      </c>
      <c r="W10" s="234">
        <f>U10*0.56</f>
        <v>0</v>
      </c>
      <c r="X10" s="235">
        <f t="shared" si="6"/>
        <v>0</v>
      </c>
      <c r="Y10" s="243"/>
    </row>
    <row r="11" ht="109.5" customHeight="1">
      <c r="B11" s="236" t="s">
        <v>121</v>
      </c>
      <c r="C11" s="218"/>
      <c r="D11" s="217">
        <v>10.0</v>
      </c>
      <c r="E11" s="217" t="s">
        <v>122</v>
      </c>
      <c r="F11" s="219">
        <v>115.0</v>
      </c>
      <c r="G11" s="220"/>
      <c r="H11" s="221"/>
      <c r="I11" s="245"/>
      <c r="J11" s="237"/>
      <c r="K11" s="246"/>
      <c r="L11" s="225"/>
      <c r="M11" s="226"/>
      <c r="N11" s="227"/>
      <c r="O11" s="228"/>
      <c r="P11" s="229"/>
      <c r="Q11" s="230"/>
      <c r="R11" s="231"/>
      <c r="S11" s="232"/>
      <c r="T11" s="233"/>
      <c r="U11" s="234">
        <f t="shared" si="4"/>
        <v>0</v>
      </c>
      <c r="V11" s="234">
        <f t="shared" si="5"/>
        <v>0</v>
      </c>
      <c r="W11" s="234">
        <f>U11*0.35</f>
        <v>0</v>
      </c>
      <c r="X11" s="235">
        <f t="shared" si="6"/>
        <v>0</v>
      </c>
      <c r="Y11" s="243"/>
    </row>
    <row r="12" ht="109.5" customHeight="1">
      <c r="B12" s="236" t="s">
        <v>123</v>
      </c>
      <c r="C12" s="218"/>
      <c r="D12" s="217">
        <v>10.0</v>
      </c>
      <c r="E12" s="217" t="s">
        <v>124</v>
      </c>
      <c r="F12" s="219">
        <v>210.0</v>
      </c>
      <c r="G12" s="220"/>
      <c r="H12" s="221"/>
      <c r="I12" s="245"/>
      <c r="J12" s="237"/>
      <c r="K12" s="246"/>
      <c r="L12" s="225"/>
      <c r="M12" s="226"/>
      <c r="N12" s="227"/>
      <c r="O12" s="228"/>
      <c r="P12" s="229"/>
      <c r="Q12" s="230"/>
      <c r="R12" s="231"/>
      <c r="S12" s="232"/>
      <c r="T12" s="233"/>
      <c r="U12" s="234">
        <f t="shared" si="4"/>
        <v>0</v>
      </c>
      <c r="V12" s="234">
        <f t="shared" si="5"/>
        <v>0</v>
      </c>
      <c r="W12" s="234">
        <f>U12*1.4</f>
        <v>0</v>
      </c>
      <c r="X12" s="235">
        <f t="shared" si="6"/>
        <v>0</v>
      </c>
      <c r="Y12" s="243"/>
    </row>
    <row r="13" ht="109.5" customHeight="1">
      <c r="B13" s="236" t="s">
        <v>125</v>
      </c>
      <c r="C13" s="218"/>
      <c r="D13" s="217">
        <v>10.0</v>
      </c>
      <c r="E13" s="217" t="s">
        <v>126</v>
      </c>
      <c r="F13" s="219">
        <v>290.0</v>
      </c>
      <c r="G13" s="220"/>
      <c r="H13" s="221"/>
      <c r="I13" s="245"/>
      <c r="J13" s="237"/>
      <c r="K13" s="246"/>
      <c r="L13" s="225"/>
      <c r="M13" s="226"/>
      <c r="N13" s="227"/>
      <c r="O13" s="228"/>
      <c r="P13" s="229"/>
      <c r="Q13" s="230"/>
      <c r="R13" s="231"/>
      <c r="S13" s="232"/>
      <c r="T13" s="233"/>
      <c r="U13" s="234">
        <f t="shared" si="4"/>
        <v>0</v>
      </c>
      <c r="V13" s="234">
        <f t="shared" si="5"/>
        <v>0</v>
      </c>
      <c r="W13" s="234">
        <f>U13*2.2</f>
        <v>0</v>
      </c>
      <c r="X13" s="235">
        <f t="shared" si="6"/>
        <v>0</v>
      </c>
      <c r="Y13" s="243"/>
    </row>
    <row r="14" ht="109.5" customHeight="1">
      <c r="B14" s="248" t="s">
        <v>127</v>
      </c>
      <c r="C14" s="249"/>
      <c r="D14" s="250">
        <v>5.0</v>
      </c>
      <c r="E14" s="250" t="s">
        <v>128</v>
      </c>
      <c r="F14" s="219">
        <v>360.0</v>
      </c>
      <c r="G14" s="251"/>
      <c r="H14" s="252"/>
      <c r="I14" s="253"/>
      <c r="J14" s="254"/>
      <c r="K14" s="255"/>
      <c r="L14" s="256"/>
      <c r="M14" s="257"/>
      <c r="N14" s="258"/>
      <c r="O14" s="259"/>
      <c r="P14" s="260"/>
      <c r="Q14" s="261"/>
      <c r="R14" s="262"/>
      <c r="S14" s="263"/>
      <c r="T14" s="264"/>
      <c r="U14" s="265">
        <f t="shared" si="4"/>
        <v>0</v>
      </c>
      <c r="V14" s="265">
        <f t="shared" ref="V14:V16" si="7">D14*U14</f>
        <v>0</v>
      </c>
      <c r="W14" s="265">
        <f>U14*1.9</f>
        <v>0</v>
      </c>
      <c r="X14" s="266">
        <f t="shared" ref="X14:X16" si="8">F14*U14</f>
        <v>0</v>
      </c>
      <c r="Y14" s="243"/>
    </row>
    <row r="15" ht="109.5" customHeight="1">
      <c r="B15" s="248" t="s">
        <v>129</v>
      </c>
      <c r="C15" s="249"/>
      <c r="D15" s="250">
        <v>2.0</v>
      </c>
      <c r="E15" s="250" t="s">
        <v>130</v>
      </c>
      <c r="F15" s="219">
        <v>235.0</v>
      </c>
      <c r="G15" s="251"/>
      <c r="H15" s="252"/>
      <c r="I15" s="253"/>
      <c r="J15" s="254"/>
      <c r="K15" s="255"/>
      <c r="L15" s="256"/>
      <c r="M15" s="257"/>
      <c r="N15" s="258"/>
      <c r="O15" s="259"/>
      <c r="P15" s="260"/>
      <c r="Q15" s="261"/>
      <c r="R15" s="262"/>
      <c r="S15" s="263"/>
      <c r="T15" s="264"/>
      <c r="U15" s="265">
        <f t="shared" si="4"/>
        <v>0</v>
      </c>
      <c r="V15" s="265">
        <f t="shared" si="7"/>
        <v>0</v>
      </c>
      <c r="W15" s="265">
        <f>U15*3.1</f>
        <v>0</v>
      </c>
      <c r="X15" s="266">
        <f t="shared" si="8"/>
        <v>0</v>
      </c>
      <c r="Y15" s="243"/>
    </row>
    <row r="16" ht="109.5" customHeight="1">
      <c r="B16" s="248" t="s">
        <v>131</v>
      </c>
      <c r="C16" s="249"/>
      <c r="D16" s="250">
        <v>2.0</v>
      </c>
      <c r="E16" s="250" t="s">
        <v>132</v>
      </c>
      <c r="F16" s="219">
        <v>235.0</v>
      </c>
      <c r="G16" s="251"/>
      <c r="H16" s="252"/>
      <c r="I16" s="253"/>
      <c r="J16" s="254"/>
      <c r="K16" s="255"/>
      <c r="L16" s="256"/>
      <c r="M16" s="257"/>
      <c r="N16" s="258"/>
      <c r="O16" s="259"/>
      <c r="P16" s="260"/>
      <c r="Q16" s="261"/>
      <c r="R16" s="262"/>
      <c r="S16" s="263"/>
      <c r="T16" s="264"/>
      <c r="U16" s="265">
        <f t="shared" si="4"/>
        <v>0</v>
      </c>
      <c r="V16" s="265">
        <f t="shared" si="7"/>
        <v>0</v>
      </c>
      <c r="W16" s="265">
        <f>U16*1.4</f>
        <v>0</v>
      </c>
      <c r="X16" s="266">
        <f t="shared" si="8"/>
        <v>0</v>
      </c>
      <c r="Y16" s="243"/>
    </row>
    <row r="17" ht="32.25" customHeight="1">
      <c r="F17" s="119" t="s">
        <v>2</v>
      </c>
      <c r="G17" s="191">
        <f t="shared" ref="G17:X17" si="9">SUM(G5:G16)</f>
        <v>0</v>
      </c>
      <c r="H17" s="191">
        <f t="shared" si="9"/>
        <v>0</v>
      </c>
      <c r="I17" s="191">
        <f t="shared" si="9"/>
        <v>0</v>
      </c>
      <c r="J17" s="191">
        <f t="shared" si="9"/>
        <v>0</v>
      </c>
      <c r="K17" s="191">
        <f t="shared" si="9"/>
        <v>0</v>
      </c>
      <c r="L17" s="191">
        <f t="shared" si="9"/>
        <v>0</v>
      </c>
      <c r="M17" s="191">
        <f t="shared" si="9"/>
        <v>0</v>
      </c>
      <c r="N17" s="191">
        <f t="shared" si="9"/>
        <v>0</v>
      </c>
      <c r="O17" s="191">
        <f t="shared" si="9"/>
        <v>0</v>
      </c>
      <c r="P17" s="191">
        <f t="shared" si="9"/>
        <v>0</v>
      </c>
      <c r="Q17" s="191">
        <f t="shared" si="9"/>
        <v>0</v>
      </c>
      <c r="R17" s="191">
        <f t="shared" si="9"/>
        <v>0</v>
      </c>
      <c r="S17" s="191">
        <f t="shared" si="9"/>
        <v>0</v>
      </c>
      <c r="T17" s="191">
        <f t="shared" si="9"/>
        <v>0</v>
      </c>
      <c r="U17" s="191">
        <f t="shared" si="9"/>
        <v>0</v>
      </c>
      <c r="V17" s="191">
        <f t="shared" si="9"/>
        <v>0</v>
      </c>
      <c r="W17" s="191">
        <f t="shared" si="9"/>
        <v>0</v>
      </c>
      <c r="X17" s="192">
        <f t="shared" si="9"/>
        <v>0</v>
      </c>
      <c r="Y17" s="243"/>
    </row>
    <row r="18" ht="57.0" customHeight="1">
      <c r="B18" s="244" t="s">
        <v>133</v>
      </c>
      <c r="C18" s="10"/>
      <c r="D18" s="10"/>
      <c r="E18" s="10"/>
      <c r="F18" s="10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67"/>
      <c r="R18" s="243"/>
      <c r="S18" s="243"/>
      <c r="T18" s="243"/>
      <c r="U18" s="243"/>
      <c r="V18" s="243"/>
      <c r="W18" s="243"/>
      <c r="X18" s="119"/>
      <c r="Y18" s="243"/>
    </row>
    <row r="19" ht="109.5" customHeight="1">
      <c r="B19" s="217" t="s">
        <v>134</v>
      </c>
      <c r="C19" s="218"/>
      <c r="D19" s="217">
        <v>10.0</v>
      </c>
      <c r="E19" s="217" t="s">
        <v>135</v>
      </c>
      <c r="F19" s="219">
        <v>155.0</v>
      </c>
      <c r="G19" s="220"/>
      <c r="H19" s="221"/>
      <c r="I19" s="245"/>
      <c r="J19" s="237"/>
      <c r="K19" s="246"/>
      <c r="L19" s="225"/>
      <c r="M19" s="226"/>
      <c r="N19" s="227"/>
      <c r="O19" s="228"/>
      <c r="P19" s="229"/>
      <c r="Q19" s="230"/>
      <c r="R19" s="231"/>
      <c r="S19" s="232"/>
      <c r="T19" s="233"/>
      <c r="U19" s="234">
        <f t="shared" ref="U19:U32" si="10">SUM(G19:T19)</f>
        <v>0</v>
      </c>
      <c r="V19" s="234">
        <f>D19*U19</f>
        <v>0</v>
      </c>
      <c r="W19" s="234">
        <f>U19*0.884</f>
        <v>0</v>
      </c>
      <c r="X19" s="235">
        <f>F19*U19</f>
        <v>0</v>
      </c>
      <c r="Y19" s="243"/>
    </row>
    <row r="20" ht="109.5" customHeight="1">
      <c r="B20" s="268" t="s">
        <v>136</v>
      </c>
      <c r="C20" s="249"/>
      <c r="D20" s="250">
        <v>10.0</v>
      </c>
      <c r="E20" s="250" t="s">
        <v>137</v>
      </c>
      <c r="F20" s="219">
        <v>110.0</v>
      </c>
      <c r="G20" s="251"/>
      <c r="H20" s="252"/>
      <c r="I20" s="253"/>
      <c r="J20" s="254"/>
      <c r="K20" s="255"/>
      <c r="L20" s="256"/>
      <c r="M20" s="257"/>
      <c r="N20" s="258"/>
      <c r="O20" s="259"/>
      <c r="P20" s="260"/>
      <c r="Q20" s="261"/>
      <c r="R20" s="262"/>
      <c r="S20" s="263"/>
      <c r="T20" s="264"/>
      <c r="U20" s="265">
        <f t="shared" si="10"/>
        <v>0</v>
      </c>
      <c r="V20" s="265">
        <f>U20*D20</f>
        <v>0</v>
      </c>
      <c r="W20" s="265">
        <f>U20*0.706</f>
        <v>0</v>
      </c>
      <c r="X20" s="266">
        <f>U20*F20</f>
        <v>0</v>
      </c>
      <c r="Y20" s="243"/>
    </row>
    <row r="21" ht="109.5" customHeight="1">
      <c r="B21" s="269" t="s">
        <v>138</v>
      </c>
      <c r="C21" s="270"/>
      <c r="D21" s="217">
        <v>10.0</v>
      </c>
      <c r="E21" s="217" t="s">
        <v>139</v>
      </c>
      <c r="F21" s="219">
        <v>190.0</v>
      </c>
      <c r="G21" s="220"/>
      <c r="H21" s="221"/>
      <c r="I21" s="245"/>
      <c r="J21" s="237"/>
      <c r="K21" s="246"/>
      <c r="L21" s="225"/>
      <c r="M21" s="226"/>
      <c r="N21" s="227"/>
      <c r="O21" s="228"/>
      <c r="P21" s="229"/>
      <c r="Q21" s="230"/>
      <c r="R21" s="231"/>
      <c r="S21" s="232"/>
      <c r="T21" s="233"/>
      <c r="U21" s="234">
        <f t="shared" si="10"/>
        <v>0</v>
      </c>
      <c r="V21" s="234">
        <f t="shared" ref="V21:V26" si="11">D21*U21</f>
        <v>0</v>
      </c>
      <c r="W21" s="234">
        <f>U21*1.323</f>
        <v>0</v>
      </c>
      <c r="X21" s="271">
        <f t="shared" ref="X21:X26" si="12">F21*U21</f>
        <v>0</v>
      </c>
      <c r="Y21" s="243"/>
    </row>
    <row r="22" ht="109.5" customHeight="1">
      <c r="B22" s="268" t="s">
        <v>140</v>
      </c>
      <c r="C22" s="249"/>
      <c r="D22" s="250">
        <v>10.0</v>
      </c>
      <c r="E22" s="250" t="s">
        <v>141</v>
      </c>
      <c r="F22" s="219">
        <v>245.0</v>
      </c>
      <c r="G22" s="251"/>
      <c r="H22" s="252"/>
      <c r="I22" s="253"/>
      <c r="J22" s="254"/>
      <c r="K22" s="255"/>
      <c r="L22" s="256"/>
      <c r="M22" s="257"/>
      <c r="N22" s="258"/>
      <c r="O22" s="259"/>
      <c r="P22" s="260"/>
      <c r="Q22" s="261"/>
      <c r="R22" s="262"/>
      <c r="S22" s="263"/>
      <c r="T22" s="264"/>
      <c r="U22" s="265">
        <f t="shared" si="10"/>
        <v>0</v>
      </c>
      <c r="V22" s="265">
        <f t="shared" si="11"/>
        <v>0</v>
      </c>
      <c r="W22" s="265">
        <f>U22*2</f>
        <v>0</v>
      </c>
      <c r="X22" s="266">
        <f t="shared" si="12"/>
        <v>0</v>
      </c>
      <c r="Y22" s="243"/>
    </row>
    <row r="23" ht="109.5" customHeight="1">
      <c r="B23" s="248" t="s">
        <v>142</v>
      </c>
      <c r="C23" s="249"/>
      <c r="D23" s="250">
        <v>10.0</v>
      </c>
      <c r="E23" s="250" t="s">
        <v>143</v>
      </c>
      <c r="F23" s="219">
        <v>235.0</v>
      </c>
      <c r="G23" s="251"/>
      <c r="H23" s="252"/>
      <c r="I23" s="253"/>
      <c r="J23" s="254"/>
      <c r="K23" s="255"/>
      <c r="L23" s="256"/>
      <c r="M23" s="257"/>
      <c r="N23" s="258"/>
      <c r="O23" s="259"/>
      <c r="P23" s="260"/>
      <c r="Q23" s="261"/>
      <c r="R23" s="262"/>
      <c r="S23" s="263"/>
      <c r="T23" s="264"/>
      <c r="U23" s="265">
        <f t="shared" si="10"/>
        <v>0</v>
      </c>
      <c r="V23" s="265">
        <f t="shared" si="11"/>
        <v>0</v>
      </c>
      <c r="W23" s="265">
        <f>U23*1.71</f>
        <v>0</v>
      </c>
      <c r="X23" s="266">
        <f t="shared" si="12"/>
        <v>0</v>
      </c>
      <c r="Y23" s="243"/>
    </row>
    <row r="24" ht="109.5" customHeight="1">
      <c r="B24" s="248" t="s">
        <v>144</v>
      </c>
      <c r="C24" s="249"/>
      <c r="D24" s="250">
        <v>10.0</v>
      </c>
      <c r="E24" s="250" t="s">
        <v>145</v>
      </c>
      <c r="F24" s="219">
        <v>295.0</v>
      </c>
      <c r="G24" s="251"/>
      <c r="H24" s="252"/>
      <c r="I24" s="253"/>
      <c r="J24" s="254"/>
      <c r="K24" s="255"/>
      <c r="L24" s="256"/>
      <c r="M24" s="257"/>
      <c r="N24" s="258"/>
      <c r="O24" s="259"/>
      <c r="P24" s="260"/>
      <c r="Q24" s="261"/>
      <c r="R24" s="262"/>
      <c r="S24" s="263"/>
      <c r="T24" s="264"/>
      <c r="U24" s="265">
        <f t="shared" si="10"/>
        <v>0</v>
      </c>
      <c r="V24" s="265">
        <f t="shared" si="11"/>
        <v>0</v>
      </c>
      <c r="W24" s="265">
        <f>U24*2.473</f>
        <v>0</v>
      </c>
      <c r="X24" s="266">
        <f t="shared" si="12"/>
        <v>0</v>
      </c>
      <c r="Y24" s="243"/>
    </row>
    <row r="25" ht="109.5" customHeight="1">
      <c r="B25" s="248" t="s">
        <v>146</v>
      </c>
      <c r="C25" s="272"/>
      <c r="D25" s="250">
        <v>3.0</v>
      </c>
      <c r="E25" s="250" t="s">
        <v>147</v>
      </c>
      <c r="F25" s="219">
        <v>185.0</v>
      </c>
      <c r="G25" s="251"/>
      <c r="H25" s="252"/>
      <c r="I25" s="253"/>
      <c r="J25" s="254"/>
      <c r="K25" s="255"/>
      <c r="L25" s="256"/>
      <c r="M25" s="257"/>
      <c r="N25" s="258"/>
      <c r="O25" s="259"/>
      <c r="P25" s="260"/>
      <c r="Q25" s="261"/>
      <c r="R25" s="262"/>
      <c r="S25" s="263"/>
      <c r="T25" s="264"/>
      <c r="U25" s="265">
        <f t="shared" si="10"/>
        <v>0</v>
      </c>
      <c r="V25" s="265">
        <f t="shared" si="11"/>
        <v>0</v>
      </c>
      <c r="W25" s="265">
        <f>U25*0.91</f>
        <v>0</v>
      </c>
      <c r="X25" s="266">
        <f t="shared" si="12"/>
        <v>0</v>
      </c>
      <c r="Y25" s="243"/>
    </row>
    <row r="26" ht="109.5" customHeight="1">
      <c r="B26" s="248" t="s">
        <v>148</v>
      </c>
      <c r="C26" s="272"/>
      <c r="D26" s="250">
        <v>3.0</v>
      </c>
      <c r="E26" s="250" t="s">
        <v>149</v>
      </c>
      <c r="F26" s="219">
        <v>175.0</v>
      </c>
      <c r="G26" s="251"/>
      <c r="H26" s="252"/>
      <c r="I26" s="253"/>
      <c r="J26" s="254"/>
      <c r="K26" s="255"/>
      <c r="L26" s="256"/>
      <c r="M26" s="257"/>
      <c r="N26" s="258"/>
      <c r="O26" s="259"/>
      <c r="P26" s="260"/>
      <c r="Q26" s="261"/>
      <c r="R26" s="262"/>
      <c r="S26" s="263"/>
      <c r="T26" s="264"/>
      <c r="U26" s="265">
        <f t="shared" si="10"/>
        <v>0</v>
      </c>
      <c r="V26" s="265">
        <f t="shared" si="11"/>
        <v>0</v>
      </c>
      <c r="W26" s="265">
        <f>U26*0.84</f>
        <v>0</v>
      </c>
      <c r="X26" s="266">
        <f t="shared" si="12"/>
        <v>0</v>
      </c>
      <c r="Y26" s="243"/>
    </row>
    <row r="27" ht="109.5" customHeight="1">
      <c r="B27" s="248" t="s">
        <v>150</v>
      </c>
      <c r="C27" s="272"/>
      <c r="D27" s="250">
        <v>3.0</v>
      </c>
      <c r="E27" s="250" t="s">
        <v>151</v>
      </c>
      <c r="F27" s="219">
        <v>225.0</v>
      </c>
      <c r="G27" s="251"/>
      <c r="H27" s="252"/>
      <c r="I27" s="253"/>
      <c r="J27" s="254"/>
      <c r="K27" s="255"/>
      <c r="L27" s="256"/>
      <c r="M27" s="257"/>
      <c r="N27" s="258"/>
      <c r="O27" s="259"/>
      <c r="P27" s="260"/>
      <c r="Q27" s="261"/>
      <c r="R27" s="262"/>
      <c r="S27" s="263"/>
      <c r="T27" s="264"/>
      <c r="U27" s="265">
        <f t="shared" si="10"/>
        <v>0</v>
      </c>
      <c r="V27" s="265">
        <f t="shared" ref="V27:V28" si="13">U27*D27</f>
        <v>0</v>
      </c>
      <c r="W27" s="265">
        <f>U27*1.2</f>
        <v>0</v>
      </c>
      <c r="X27" s="266">
        <f t="shared" ref="X27:X28" si="14">U27*F27</f>
        <v>0</v>
      </c>
      <c r="Y27" s="243"/>
    </row>
    <row r="28" ht="109.5" customHeight="1">
      <c r="B28" s="248" t="s">
        <v>152</v>
      </c>
      <c r="C28" s="272"/>
      <c r="D28" s="250">
        <v>3.0</v>
      </c>
      <c r="E28" s="250" t="s">
        <v>153</v>
      </c>
      <c r="F28" s="219">
        <v>270.0</v>
      </c>
      <c r="G28" s="251"/>
      <c r="H28" s="252"/>
      <c r="I28" s="253"/>
      <c r="J28" s="254"/>
      <c r="K28" s="255"/>
      <c r="L28" s="256"/>
      <c r="M28" s="257"/>
      <c r="N28" s="258"/>
      <c r="O28" s="259"/>
      <c r="P28" s="260"/>
      <c r="Q28" s="261"/>
      <c r="R28" s="262"/>
      <c r="S28" s="263"/>
      <c r="T28" s="264"/>
      <c r="U28" s="265">
        <f t="shared" si="10"/>
        <v>0</v>
      </c>
      <c r="V28" s="265">
        <f t="shared" si="13"/>
        <v>0</v>
      </c>
      <c r="W28" s="265">
        <f>U28*1.6</f>
        <v>0</v>
      </c>
      <c r="X28" s="266">
        <f t="shared" si="14"/>
        <v>0</v>
      </c>
      <c r="Y28" s="243"/>
    </row>
    <row r="29" ht="109.5" customHeight="1">
      <c r="B29" s="248" t="s">
        <v>154</v>
      </c>
      <c r="C29" s="272"/>
      <c r="D29" s="250">
        <v>3.0</v>
      </c>
      <c r="E29" s="250" t="s">
        <v>155</v>
      </c>
      <c r="F29" s="219">
        <v>265.0</v>
      </c>
      <c r="G29" s="251"/>
      <c r="H29" s="252"/>
      <c r="I29" s="253"/>
      <c r="J29" s="254"/>
      <c r="K29" s="255"/>
      <c r="L29" s="256"/>
      <c r="M29" s="257"/>
      <c r="N29" s="258"/>
      <c r="O29" s="259"/>
      <c r="P29" s="260"/>
      <c r="Q29" s="261"/>
      <c r="R29" s="262"/>
      <c r="S29" s="263"/>
      <c r="T29" s="264"/>
      <c r="U29" s="265">
        <f t="shared" si="10"/>
        <v>0</v>
      </c>
      <c r="V29" s="265">
        <f t="shared" ref="V29:V32" si="15">D29*U29</f>
        <v>0</v>
      </c>
      <c r="W29" s="265">
        <f>U29*1.7</f>
        <v>0</v>
      </c>
      <c r="X29" s="266">
        <f t="shared" ref="X29:X32" si="16">F29*U29</f>
        <v>0</v>
      </c>
      <c r="Y29" s="243"/>
    </row>
    <row r="30" ht="109.5" customHeight="1">
      <c r="B30" s="268" t="s">
        <v>156</v>
      </c>
      <c r="C30" s="249"/>
      <c r="D30" s="250">
        <v>3.0</v>
      </c>
      <c r="E30" s="250" t="s">
        <v>157</v>
      </c>
      <c r="F30" s="219">
        <v>410.0</v>
      </c>
      <c r="G30" s="251"/>
      <c r="H30" s="252"/>
      <c r="I30" s="253"/>
      <c r="J30" s="254"/>
      <c r="K30" s="255"/>
      <c r="L30" s="256"/>
      <c r="M30" s="257"/>
      <c r="N30" s="258"/>
      <c r="O30" s="259"/>
      <c r="P30" s="260"/>
      <c r="Q30" s="261"/>
      <c r="R30" s="262"/>
      <c r="S30" s="263"/>
      <c r="T30" s="264"/>
      <c r="U30" s="265">
        <f t="shared" si="10"/>
        <v>0</v>
      </c>
      <c r="V30" s="265">
        <f t="shared" si="15"/>
        <v>0</v>
      </c>
      <c r="W30" s="265">
        <f>U30*1.43</f>
        <v>0</v>
      </c>
      <c r="X30" s="266">
        <f t="shared" si="16"/>
        <v>0</v>
      </c>
      <c r="Y30" s="243"/>
    </row>
    <row r="31" ht="109.5" customHeight="1">
      <c r="B31" s="269" t="s">
        <v>158</v>
      </c>
      <c r="C31" s="270"/>
      <c r="D31" s="217">
        <v>3.0</v>
      </c>
      <c r="E31" s="217" t="s">
        <v>159</v>
      </c>
      <c r="F31" s="219">
        <v>425.0</v>
      </c>
      <c r="G31" s="220"/>
      <c r="H31" s="221"/>
      <c r="I31" s="245"/>
      <c r="J31" s="237"/>
      <c r="K31" s="246"/>
      <c r="L31" s="225"/>
      <c r="M31" s="226"/>
      <c r="N31" s="227"/>
      <c r="O31" s="228"/>
      <c r="P31" s="229"/>
      <c r="Q31" s="230"/>
      <c r="R31" s="231"/>
      <c r="S31" s="232"/>
      <c r="T31" s="233"/>
      <c r="U31" s="234">
        <f t="shared" si="10"/>
        <v>0</v>
      </c>
      <c r="V31" s="234">
        <f t="shared" si="15"/>
        <v>0</v>
      </c>
      <c r="W31" s="234">
        <f>U31*3.3</f>
        <v>0</v>
      </c>
      <c r="X31" s="271">
        <f t="shared" si="16"/>
        <v>0</v>
      </c>
      <c r="Y31" s="243"/>
    </row>
    <row r="32" ht="109.5" customHeight="1">
      <c r="B32" s="269" t="s">
        <v>160</v>
      </c>
      <c r="C32" s="270"/>
      <c r="D32" s="217">
        <v>3.0</v>
      </c>
      <c r="E32" s="217" t="s">
        <v>161</v>
      </c>
      <c r="F32" s="219">
        <v>565.0</v>
      </c>
      <c r="G32" s="220"/>
      <c r="H32" s="221"/>
      <c r="I32" s="245"/>
      <c r="J32" s="237"/>
      <c r="K32" s="246"/>
      <c r="L32" s="225"/>
      <c r="M32" s="226"/>
      <c r="N32" s="227"/>
      <c r="O32" s="228"/>
      <c r="P32" s="229"/>
      <c r="Q32" s="230"/>
      <c r="R32" s="231"/>
      <c r="S32" s="232"/>
      <c r="T32" s="233"/>
      <c r="U32" s="234">
        <f t="shared" si="10"/>
        <v>0</v>
      </c>
      <c r="V32" s="234">
        <f t="shared" si="15"/>
        <v>0</v>
      </c>
      <c r="W32" s="234">
        <f>U32*4.637</f>
        <v>0</v>
      </c>
      <c r="X32" s="271">
        <f t="shared" si="16"/>
        <v>0</v>
      </c>
      <c r="Y32" s="243"/>
    </row>
    <row r="33" ht="15.75" customHeight="1">
      <c r="F33" s="119" t="s">
        <v>2</v>
      </c>
      <c r="G33" s="191">
        <f t="shared" ref="G33:X33" si="17">SUM(G19:G32)</f>
        <v>0</v>
      </c>
      <c r="H33" s="191">
        <f t="shared" si="17"/>
        <v>0</v>
      </c>
      <c r="I33" s="191">
        <f t="shared" si="17"/>
        <v>0</v>
      </c>
      <c r="J33" s="191">
        <f t="shared" si="17"/>
        <v>0</v>
      </c>
      <c r="K33" s="191">
        <f t="shared" si="17"/>
        <v>0</v>
      </c>
      <c r="L33" s="191">
        <f t="shared" si="17"/>
        <v>0</v>
      </c>
      <c r="M33" s="191">
        <f t="shared" si="17"/>
        <v>0</v>
      </c>
      <c r="N33" s="191">
        <f t="shared" si="17"/>
        <v>0</v>
      </c>
      <c r="O33" s="191">
        <f t="shared" si="17"/>
        <v>0</v>
      </c>
      <c r="P33" s="191">
        <f t="shared" si="17"/>
        <v>0</v>
      </c>
      <c r="Q33" s="191">
        <f t="shared" si="17"/>
        <v>0</v>
      </c>
      <c r="R33" s="191">
        <f t="shared" si="17"/>
        <v>0</v>
      </c>
      <c r="S33" s="191">
        <f t="shared" si="17"/>
        <v>0</v>
      </c>
      <c r="T33" s="191">
        <f t="shared" si="17"/>
        <v>0</v>
      </c>
      <c r="U33" s="191">
        <f t="shared" si="17"/>
        <v>0</v>
      </c>
      <c r="V33" s="191">
        <f t="shared" si="17"/>
        <v>0</v>
      </c>
      <c r="W33" s="191">
        <f t="shared" si="17"/>
        <v>0</v>
      </c>
      <c r="X33" s="192">
        <f t="shared" si="17"/>
        <v>0</v>
      </c>
      <c r="Y33" s="243"/>
    </row>
    <row r="34" ht="15.75" customHeight="1">
      <c r="B34" s="243"/>
      <c r="C34" s="243"/>
      <c r="D34" s="243"/>
      <c r="E34" s="243"/>
      <c r="F34" s="119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119"/>
      <c r="Y34" s="243"/>
    </row>
    <row r="35" ht="15.75" customHeight="1">
      <c r="F35" s="3"/>
      <c r="X35" s="2"/>
    </row>
    <row r="36" ht="15.75" customHeight="1">
      <c r="F36" s="3"/>
      <c r="X36" s="2"/>
    </row>
    <row r="37" ht="15.75" customHeight="1">
      <c r="F37" s="3"/>
      <c r="X37" s="2"/>
    </row>
    <row r="38" ht="15.75" customHeight="1">
      <c r="F38" s="3"/>
      <c r="X38" s="2"/>
    </row>
    <row r="39" ht="15.75" customHeight="1">
      <c r="F39" s="3"/>
      <c r="X39" s="2"/>
    </row>
    <row r="40" ht="15.75" customHeight="1">
      <c r="F40" s="3"/>
      <c r="X40" s="2"/>
    </row>
    <row r="41" ht="15.75" customHeight="1">
      <c r="F41" s="3"/>
      <c r="X41" s="2"/>
    </row>
    <row r="42" ht="15.75" customHeight="1">
      <c r="F42" s="3"/>
      <c r="X42" s="2"/>
    </row>
    <row r="43" ht="15.75" customHeight="1">
      <c r="F43" s="3"/>
      <c r="X43" s="2"/>
    </row>
    <row r="44" ht="15.75" customHeight="1">
      <c r="F44" s="3"/>
      <c r="X44" s="2"/>
    </row>
    <row r="45" ht="15.75" customHeight="1">
      <c r="F45" s="3"/>
      <c r="X45" s="2"/>
    </row>
    <row r="46" ht="15.75" customHeight="1">
      <c r="F46" s="3"/>
      <c r="X46" s="2"/>
    </row>
    <row r="47" ht="15.75" customHeight="1">
      <c r="F47" s="3"/>
      <c r="X47" s="2"/>
    </row>
    <row r="48" ht="15.75" customHeight="1">
      <c r="F48" s="3"/>
      <c r="X48" s="2"/>
    </row>
    <row r="49" ht="15.75" customHeight="1">
      <c r="F49" s="3"/>
      <c r="X49" s="2"/>
    </row>
    <row r="50" ht="15.75" customHeight="1">
      <c r="F50" s="3"/>
      <c r="X50" s="2"/>
    </row>
    <row r="51" ht="15.75" customHeight="1">
      <c r="F51" s="3"/>
      <c r="X51" s="2"/>
    </row>
    <row r="52" ht="15.75" customHeight="1">
      <c r="F52" s="3"/>
      <c r="X52" s="2"/>
    </row>
    <row r="53" ht="15.75" customHeight="1">
      <c r="F53" s="3"/>
      <c r="X53" s="2"/>
    </row>
    <row r="54" ht="15.75" customHeight="1">
      <c r="F54" s="3"/>
      <c r="X54" s="2"/>
    </row>
    <row r="55" ht="15.75" customHeight="1">
      <c r="F55" s="3"/>
      <c r="X55" s="2"/>
    </row>
    <row r="56" ht="15.75" customHeight="1">
      <c r="F56" s="3"/>
      <c r="X56" s="2"/>
    </row>
    <row r="57" ht="15.75" customHeight="1">
      <c r="F57" s="3"/>
      <c r="X57" s="2"/>
    </row>
    <row r="58" ht="15.75" customHeight="1">
      <c r="F58" s="3"/>
      <c r="X58" s="2"/>
    </row>
    <row r="59" ht="15.75" customHeight="1">
      <c r="F59" s="3"/>
      <c r="X59" s="2"/>
    </row>
    <row r="60" ht="15.75" customHeight="1">
      <c r="F60" s="3"/>
      <c r="X60" s="2"/>
    </row>
    <row r="61" ht="15.75" customHeight="1">
      <c r="F61" s="3"/>
      <c r="X61" s="2"/>
    </row>
    <row r="62" ht="15.75" customHeight="1">
      <c r="F62" s="3"/>
      <c r="X62" s="2"/>
    </row>
    <row r="63" ht="15.75" customHeight="1">
      <c r="F63" s="3"/>
      <c r="X63" s="2"/>
    </row>
    <row r="64" ht="15.75" customHeight="1">
      <c r="F64" s="3"/>
      <c r="X64" s="2"/>
    </row>
    <row r="65" ht="15.75" customHeight="1">
      <c r="F65" s="3"/>
      <c r="X65" s="2"/>
    </row>
    <row r="66" ht="15.75" customHeight="1">
      <c r="F66" s="3"/>
      <c r="X66" s="2"/>
    </row>
    <row r="67" ht="15.75" customHeight="1">
      <c r="F67" s="3"/>
      <c r="X67" s="2"/>
    </row>
    <row r="68" ht="15.75" customHeight="1">
      <c r="F68" s="3"/>
      <c r="X68" s="2"/>
    </row>
    <row r="69" ht="15.75" customHeight="1">
      <c r="F69" s="3"/>
      <c r="X69" s="2"/>
    </row>
    <row r="70" ht="15.75" customHeight="1">
      <c r="F70" s="3"/>
      <c r="X70" s="2"/>
    </row>
    <row r="71" ht="15.75" customHeight="1">
      <c r="F71" s="3"/>
      <c r="X71" s="2"/>
    </row>
    <row r="72" ht="15.75" customHeight="1">
      <c r="F72" s="3"/>
      <c r="X72" s="2"/>
    </row>
    <row r="73" ht="15.75" customHeight="1">
      <c r="F73" s="3"/>
      <c r="X73" s="2"/>
    </row>
    <row r="74" ht="15.75" customHeight="1">
      <c r="F74" s="3"/>
      <c r="X74" s="2"/>
    </row>
    <row r="75" ht="15.75" customHeight="1">
      <c r="F75" s="3"/>
      <c r="X75" s="2"/>
    </row>
    <row r="76" ht="15.75" customHeight="1">
      <c r="F76" s="3"/>
      <c r="X76" s="2"/>
    </row>
    <row r="77" ht="15.75" customHeight="1">
      <c r="F77" s="3"/>
      <c r="X77" s="2"/>
    </row>
    <row r="78" ht="15.75" customHeight="1">
      <c r="F78" s="3"/>
      <c r="X78" s="2"/>
    </row>
    <row r="79" ht="15.75" customHeight="1">
      <c r="F79" s="3"/>
      <c r="X79" s="2"/>
    </row>
    <row r="80" ht="15.75" customHeight="1">
      <c r="F80" s="3"/>
      <c r="X80" s="2"/>
    </row>
    <row r="81" ht="15.75" customHeight="1">
      <c r="F81" s="3"/>
      <c r="X81" s="2"/>
    </row>
    <row r="82" ht="15.75" customHeight="1">
      <c r="F82" s="3"/>
      <c r="X82" s="2"/>
    </row>
    <row r="83" ht="15.75" customHeight="1">
      <c r="F83" s="3"/>
      <c r="X83" s="2"/>
    </row>
    <row r="84" ht="15.75" customHeight="1">
      <c r="F84" s="3"/>
      <c r="X84" s="2"/>
    </row>
    <row r="85" ht="15.75" customHeight="1">
      <c r="F85" s="3"/>
      <c r="X85" s="2"/>
    </row>
    <row r="86" ht="15.75" customHeight="1">
      <c r="F86" s="3"/>
      <c r="X86" s="2"/>
    </row>
    <row r="87" ht="15.75" customHeight="1">
      <c r="F87" s="3"/>
      <c r="X87" s="2"/>
    </row>
    <row r="88" ht="15.75" customHeight="1">
      <c r="F88" s="3"/>
      <c r="X88" s="2"/>
    </row>
    <row r="89" ht="15.75" customHeight="1">
      <c r="F89" s="3"/>
      <c r="X89" s="2"/>
    </row>
    <row r="90" ht="15.75" customHeight="1">
      <c r="F90" s="3"/>
      <c r="X90" s="2"/>
    </row>
    <row r="91" ht="15.75" customHeight="1">
      <c r="F91" s="3"/>
      <c r="X91" s="2"/>
    </row>
    <row r="92" ht="15.75" customHeight="1">
      <c r="F92" s="3"/>
      <c r="X92" s="2"/>
    </row>
    <row r="93" ht="15.75" customHeight="1">
      <c r="F93" s="3"/>
      <c r="X93" s="2"/>
    </row>
    <row r="94" ht="15.75" customHeight="1">
      <c r="F94" s="3"/>
      <c r="X94" s="2"/>
    </row>
    <row r="95" ht="15.75" customHeight="1">
      <c r="F95" s="3"/>
      <c r="X95" s="2"/>
    </row>
    <row r="96" ht="15.75" customHeight="1">
      <c r="F96" s="3"/>
      <c r="X96" s="2"/>
    </row>
    <row r="97" ht="15.75" customHeight="1">
      <c r="F97" s="3"/>
      <c r="X97" s="2"/>
    </row>
    <row r="98" ht="15.75" customHeight="1">
      <c r="F98" s="3"/>
      <c r="X98" s="2"/>
    </row>
    <row r="99" ht="15.75" customHeight="1">
      <c r="F99" s="3"/>
      <c r="X99" s="2"/>
    </row>
    <row r="100" ht="15.75" customHeight="1">
      <c r="F100" s="3"/>
      <c r="X100" s="2"/>
    </row>
    <row r="101" ht="15.75" customHeight="1">
      <c r="F101" s="3"/>
      <c r="X101" s="2"/>
    </row>
    <row r="102" ht="15.75" customHeight="1">
      <c r="F102" s="3"/>
      <c r="X102" s="2"/>
    </row>
    <row r="103" ht="15.75" customHeight="1">
      <c r="F103" s="3"/>
      <c r="X103" s="2"/>
    </row>
    <row r="104" ht="15.75" customHeight="1">
      <c r="F104" s="3"/>
      <c r="X104" s="2"/>
    </row>
    <row r="105" ht="15.75" customHeight="1">
      <c r="F105" s="3"/>
      <c r="X105" s="2"/>
    </row>
    <row r="106" ht="15.75" customHeight="1">
      <c r="F106" s="3"/>
      <c r="X106" s="2"/>
    </row>
    <row r="107" ht="15.75" customHeight="1">
      <c r="F107" s="3"/>
      <c r="X107" s="2"/>
    </row>
    <row r="108" ht="15.75" customHeight="1">
      <c r="F108" s="3"/>
      <c r="X108" s="2"/>
    </row>
    <row r="109" ht="15.75" customHeight="1">
      <c r="F109" s="3"/>
      <c r="X109" s="2"/>
    </row>
    <row r="110" ht="15.75" customHeight="1">
      <c r="F110" s="3"/>
      <c r="X110" s="2"/>
    </row>
    <row r="111" ht="15.75" customHeight="1">
      <c r="F111" s="3"/>
      <c r="X111" s="2"/>
    </row>
    <row r="112" ht="15.75" customHeight="1">
      <c r="F112" s="3"/>
      <c r="X112" s="2"/>
    </row>
    <row r="113" ht="15.75" customHeight="1">
      <c r="F113" s="3"/>
      <c r="X113" s="2"/>
    </row>
    <row r="114" ht="15.75" customHeight="1">
      <c r="F114" s="3"/>
      <c r="X114" s="2"/>
    </row>
    <row r="115" ht="15.75" customHeight="1">
      <c r="F115" s="3"/>
      <c r="X115" s="2"/>
    </row>
    <row r="116" ht="15.75" customHeight="1">
      <c r="F116" s="3"/>
      <c r="X116" s="2"/>
    </row>
    <row r="117" ht="15.75" customHeight="1">
      <c r="F117" s="3"/>
      <c r="X117" s="2"/>
    </row>
    <row r="118" ht="15.75" customHeight="1">
      <c r="F118" s="3"/>
      <c r="X118" s="2"/>
    </row>
    <row r="119" ht="15.75" customHeight="1">
      <c r="F119" s="3"/>
      <c r="X119" s="2"/>
    </row>
    <row r="120" ht="15.75" customHeight="1">
      <c r="F120" s="3"/>
      <c r="X120" s="2"/>
    </row>
    <row r="121" ht="15.75" customHeight="1">
      <c r="F121" s="3"/>
      <c r="X121" s="2"/>
    </row>
    <row r="122" ht="15.75" customHeight="1">
      <c r="F122" s="3"/>
      <c r="X122" s="2"/>
    </row>
    <row r="123" ht="15.75" customHeight="1">
      <c r="F123" s="3"/>
      <c r="X123" s="2"/>
    </row>
    <row r="124" ht="15.75" customHeight="1">
      <c r="F124" s="3"/>
      <c r="X124" s="2"/>
    </row>
    <row r="125" ht="15.75" customHeight="1">
      <c r="F125" s="3"/>
      <c r="X125" s="2"/>
    </row>
    <row r="126" ht="15.75" customHeight="1">
      <c r="F126" s="3"/>
      <c r="X126" s="2"/>
    </row>
    <row r="127" ht="15.75" customHeight="1">
      <c r="F127" s="3"/>
      <c r="X127" s="2"/>
    </row>
    <row r="128" ht="15.75" customHeight="1">
      <c r="F128" s="3"/>
      <c r="X128" s="2"/>
    </row>
    <row r="129" ht="15.75" customHeight="1">
      <c r="F129" s="3"/>
      <c r="X129" s="2"/>
    </row>
    <row r="130" ht="15.75" customHeight="1">
      <c r="F130" s="3"/>
      <c r="X130" s="2"/>
    </row>
    <row r="131" ht="15.75" customHeight="1">
      <c r="F131" s="3"/>
      <c r="X131" s="2"/>
    </row>
    <row r="132" ht="15.75" customHeight="1">
      <c r="F132" s="3"/>
      <c r="X132" s="2"/>
    </row>
    <row r="133" ht="15.75" customHeight="1">
      <c r="F133" s="3"/>
      <c r="X133" s="2"/>
    </row>
    <row r="134" ht="15.75" customHeight="1">
      <c r="F134" s="3"/>
      <c r="X134" s="2"/>
    </row>
    <row r="135" ht="15.75" customHeight="1">
      <c r="F135" s="3"/>
      <c r="X135" s="2"/>
    </row>
    <row r="136" ht="15.75" customHeight="1">
      <c r="F136" s="3"/>
      <c r="X136" s="2"/>
    </row>
    <row r="137" ht="15.75" customHeight="1">
      <c r="F137" s="3"/>
      <c r="X137" s="2"/>
    </row>
    <row r="138" ht="15.75" customHeight="1">
      <c r="F138" s="3"/>
      <c r="X138" s="2"/>
    </row>
    <row r="139" ht="15.75" customHeight="1">
      <c r="F139" s="3"/>
      <c r="X139" s="2"/>
    </row>
    <row r="140" ht="15.75" customHeight="1">
      <c r="F140" s="3"/>
      <c r="X140" s="2"/>
    </row>
    <row r="141" ht="15.75" customHeight="1">
      <c r="F141" s="3"/>
      <c r="X141" s="2"/>
    </row>
    <row r="142" ht="15.75" customHeight="1">
      <c r="F142" s="3"/>
      <c r="X142" s="2"/>
    </row>
    <row r="143" ht="15.75" customHeight="1">
      <c r="F143" s="3"/>
      <c r="X143" s="2"/>
    </row>
    <row r="144" ht="15.75" customHeight="1">
      <c r="F144" s="3"/>
      <c r="X144" s="2"/>
    </row>
    <row r="145" ht="15.75" customHeight="1">
      <c r="F145" s="3"/>
      <c r="X145" s="2"/>
    </row>
    <row r="146" ht="15.75" customHeight="1">
      <c r="F146" s="3"/>
      <c r="X146" s="2"/>
    </row>
    <row r="147" ht="15.75" customHeight="1">
      <c r="F147" s="3"/>
      <c r="X147" s="2"/>
    </row>
    <row r="148" ht="15.75" customHeight="1">
      <c r="F148" s="3"/>
      <c r="X148" s="2"/>
    </row>
    <row r="149" ht="15.75" customHeight="1">
      <c r="F149" s="3"/>
      <c r="X149" s="2"/>
    </row>
    <row r="150" ht="15.75" customHeight="1">
      <c r="F150" s="3"/>
      <c r="X150" s="2"/>
    </row>
    <row r="151" ht="15.75" customHeight="1">
      <c r="F151" s="3"/>
      <c r="X151" s="2"/>
    </row>
    <row r="152" ht="15.75" customHeight="1">
      <c r="F152" s="3"/>
      <c r="X152" s="2"/>
    </row>
    <row r="153" ht="15.75" customHeight="1">
      <c r="F153" s="3"/>
      <c r="X153" s="2"/>
    </row>
    <row r="154" ht="15.75" customHeight="1">
      <c r="F154" s="3"/>
      <c r="X154" s="2"/>
    </row>
    <row r="155" ht="15.75" customHeight="1">
      <c r="F155" s="3"/>
      <c r="X155" s="2"/>
    </row>
    <row r="156" ht="15.75" customHeight="1">
      <c r="F156" s="3"/>
      <c r="X156" s="2"/>
    </row>
    <row r="157" ht="15.75" customHeight="1">
      <c r="F157" s="3"/>
      <c r="X157" s="2"/>
    </row>
    <row r="158" ht="15.75" customHeight="1">
      <c r="F158" s="3"/>
      <c r="X158" s="2"/>
    </row>
    <row r="159" ht="15.75" customHeight="1">
      <c r="F159" s="3"/>
      <c r="X159" s="2"/>
    </row>
    <row r="160" ht="15.75" customHeight="1">
      <c r="F160" s="3"/>
      <c r="X160" s="2"/>
    </row>
    <row r="161" ht="15.75" customHeight="1">
      <c r="F161" s="3"/>
      <c r="X161" s="2"/>
    </row>
    <row r="162" ht="15.75" customHeight="1">
      <c r="F162" s="3"/>
      <c r="X162" s="2"/>
    </row>
    <row r="163" ht="15.75" customHeight="1">
      <c r="F163" s="3"/>
      <c r="X163" s="2"/>
    </row>
    <row r="164" ht="15.75" customHeight="1">
      <c r="F164" s="3"/>
      <c r="X164" s="2"/>
    </row>
    <row r="165" ht="15.75" customHeight="1">
      <c r="F165" s="3"/>
      <c r="X165" s="2"/>
    </row>
    <row r="166" ht="15.75" customHeight="1">
      <c r="F166" s="3"/>
      <c r="X166" s="2"/>
    </row>
    <row r="167" ht="15.75" customHeight="1">
      <c r="F167" s="3"/>
      <c r="X167" s="2"/>
    </row>
    <row r="168" ht="15.75" customHeight="1">
      <c r="F168" s="3"/>
      <c r="X168" s="2"/>
    </row>
    <row r="169" ht="15.75" customHeight="1">
      <c r="F169" s="3"/>
      <c r="X169" s="2"/>
    </row>
    <row r="170" ht="15.75" customHeight="1">
      <c r="F170" s="3"/>
      <c r="X170" s="2"/>
    </row>
    <row r="171" ht="15.75" customHeight="1">
      <c r="F171" s="3"/>
      <c r="X171" s="2"/>
    </row>
    <row r="172" ht="15.75" customHeight="1">
      <c r="F172" s="3"/>
      <c r="X172" s="2"/>
    </row>
    <row r="173" ht="15.75" customHeight="1">
      <c r="F173" s="3"/>
      <c r="X173" s="2"/>
    </row>
    <row r="174" ht="15.75" customHeight="1">
      <c r="F174" s="3"/>
      <c r="X174" s="2"/>
    </row>
    <row r="175" ht="15.75" customHeight="1">
      <c r="F175" s="3"/>
      <c r="X175" s="2"/>
    </row>
    <row r="176" ht="15.75" customHeight="1">
      <c r="F176" s="3"/>
      <c r="X176" s="2"/>
    </row>
    <row r="177" ht="15.75" customHeight="1">
      <c r="F177" s="3"/>
      <c r="X177" s="2"/>
    </row>
    <row r="178" ht="15.75" customHeight="1">
      <c r="F178" s="3"/>
      <c r="X178" s="2"/>
    </row>
    <row r="179" ht="15.75" customHeight="1">
      <c r="F179" s="3"/>
      <c r="X179" s="2"/>
    </row>
    <row r="180" ht="15.75" customHeight="1">
      <c r="F180" s="3"/>
      <c r="X180" s="2"/>
    </row>
    <row r="181" ht="15.75" customHeight="1">
      <c r="F181" s="3"/>
      <c r="X181" s="2"/>
    </row>
    <row r="182" ht="15.75" customHeight="1">
      <c r="F182" s="3"/>
      <c r="X182" s="2"/>
    </row>
    <row r="183" ht="15.75" customHeight="1">
      <c r="F183" s="3"/>
      <c r="X183" s="2"/>
    </row>
    <row r="184" ht="15.75" customHeight="1">
      <c r="F184" s="3"/>
      <c r="X184" s="2"/>
    </row>
    <row r="185" ht="15.75" customHeight="1">
      <c r="F185" s="3"/>
      <c r="X185" s="2"/>
    </row>
    <row r="186" ht="15.75" customHeight="1">
      <c r="F186" s="3"/>
      <c r="X186" s="2"/>
    </row>
    <row r="187" ht="15.75" customHeight="1">
      <c r="F187" s="3"/>
      <c r="X187" s="2"/>
    </row>
    <row r="188" ht="15.75" customHeight="1">
      <c r="F188" s="3"/>
      <c r="X188" s="2"/>
    </row>
    <row r="189" ht="15.75" customHeight="1">
      <c r="F189" s="3"/>
      <c r="X189" s="2"/>
    </row>
    <row r="190" ht="15.75" customHeight="1">
      <c r="F190" s="3"/>
      <c r="X190" s="2"/>
    </row>
    <row r="191" ht="15.75" customHeight="1">
      <c r="F191" s="3"/>
      <c r="X191" s="2"/>
    </row>
    <row r="192" ht="15.75" customHeight="1">
      <c r="F192" s="3"/>
      <c r="X192" s="2"/>
    </row>
    <row r="193" ht="15.75" customHeight="1">
      <c r="F193" s="3"/>
      <c r="X193" s="2"/>
    </row>
    <row r="194" ht="15.75" customHeight="1">
      <c r="F194" s="3"/>
      <c r="X194" s="2"/>
    </row>
    <row r="195" ht="15.75" customHeight="1">
      <c r="F195" s="3"/>
      <c r="X195" s="2"/>
    </row>
    <row r="196" ht="15.75" customHeight="1">
      <c r="F196" s="3"/>
      <c r="X196" s="2"/>
    </row>
    <row r="197" ht="15.75" customHeight="1">
      <c r="F197" s="3"/>
      <c r="X197" s="2"/>
    </row>
    <row r="198" ht="15.75" customHeight="1">
      <c r="F198" s="3"/>
      <c r="X198" s="2"/>
    </row>
    <row r="199" ht="15.75" customHeight="1">
      <c r="F199" s="3"/>
      <c r="X199" s="2"/>
    </row>
    <row r="200" ht="15.75" customHeight="1">
      <c r="F200" s="3"/>
      <c r="X200" s="2"/>
    </row>
    <row r="201" ht="15.75" customHeight="1">
      <c r="F201" s="3"/>
      <c r="X201" s="2"/>
    </row>
    <row r="202" ht="15.75" customHeight="1">
      <c r="F202" s="3"/>
      <c r="X202" s="2"/>
    </row>
    <row r="203" ht="15.75" customHeight="1">
      <c r="F203" s="3"/>
      <c r="X203" s="2"/>
    </row>
    <row r="204" ht="15.75" customHeight="1">
      <c r="F204" s="3"/>
      <c r="X204" s="2"/>
    </row>
    <row r="205" ht="15.75" customHeight="1">
      <c r="F205" s="3"/>
      <c r="X205" s="2"/>
    </row>
    <row r="206" ht="15.75" customHeight="1">
      <c r="F206" s="3"/>
      <c r="X206" s="2"/>
    </row>
    <row r="207" ht="15.75" customHeight="1">
      <c r="F207" s="3"/>
      <c r="X207" s="2"/>
    </row>
    <row r="208" ht="15.75" customHeight="1">
      <c r="F208" s="3"/>
      <c r="X208" s="2"/>
    </row>
    <row r="209" ht="15.75" customHeight="1">
      <c r="F209" s="3"/>
      <c r="X209" s="2"/>
    </row>
    <row r="210" ht="15.75" customHeight="1">
      <c r="F210" s="3"/>
      <c r="X210" s="2"/>
    </row>
    <row r="211" ht="15.75" customHeight="1">
      <c r="F211" s="3"/>
      <c r="X211" s="2"/>
    </row>
    <row r="212" ht="15.75" customHeight="1">
      <c r="F212" s="3"/>
      <c r="X212" s="2"/>
    </row>
    <row r="213" ht="15.75" customHeight="1">
      <c r="F213" s="3"/>
      <c r="X213" s="2"/>
    </row>
    <row r="214" ht="15.75" customHeight="1">
      <c r="F214" s="3"/>
      <c r="X214" s="2"/>
    </row>
    <row r="215" ht="15.75" customHeight="1">
      <c r="F215" s="3"/>
      <c r="X215" s="2"/>
    </row>
    <row r="216" ht="15.75" customHeight="1">
      <c r="F216" s="3"/>
      <c r="X216" s="2"/>
    </row>
    <row r="217" ht="15.75" customHeight="1">
      <c r="F217" s="3"/>
      <c r="X217" s="2"/>
    </row>
    <row r="218" ht="15.75" customHeight="1">
      <c r="F218" s="3"/>
      <c r="X218" s="2"/>
    </row>
    <row r="219" ht="15.75" customHeight="1">
      <c r="F219" s="3"/>
      <c r="X219" s="2"/>
    </row>
    <row r="220" ht="15.75" customHeight="1">
      <c r="F220" s="3"/>
      <c r="X220" s="2"/>
    </row>
    <row r="221" ht="15.75" customHeight="1">
      <c r="F221" s="3"/>
      <c r="X221" s="2"/>
    </row>
    <row r="222" ht="15.75" customHeight="1">
      <c r="F222" s="3"/>
      <c r="X222" s="2"/>
    </row>
    <row r="223" ht="15.75" customHeight="1">
      <c r="F223" s="3"/>
      <c r="X223" s="2"/>
    </row>
    <row r="224" ht="15.75" customHeight="1">
      <c r="F224" s="3"/>
      <c r="X224" s="2"/>
    </row>
    <row r="225" ht="15.75" customHeight="1">
      <c r="F225" s="3"/>
      <c r="X225" s="2"/>
    </row>
    <row r="226" ht="15.75" customHeight="1">
      <c r="F226" s="3"/>
      <c r="X226" s="2"/>
    </row>
    <row r="227" ht="15.75" customHeight="1">
      <c r="F227" s="3"/>
      <c r="X227" s="2"/>
    </row>
    <row r="228" ht="15.75" customHeight="1">
      <c r="F228" s="3"/>
      <c r="X228" s="2"/>
    </row>
    <row r="229" ht="15.75" customHeight="1">
      <c r="F229" s="3"/>
      <c r="X229" s="2"/>
    </row>
    <row r="230" ht="15.75" customHeight="1">
      <c r="F230" s="3"/>
      <c r="X230" s="2"/>
    </row>
    <row r="231" ht="15.75" customHeight="1">
      <c r="F231" s="3"/>
      <c r="X231" s="2"/>
    </row>
    <row r="232" ht="15.75" customHeight="1">
      <c r="F232" s="3"/>
      <c r="X232" s="2"/>
    </row>
    <row r="233" ht="15.75" customHeight="1">
      <c r="F233" s="3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  <row r="1001" ht="15.75" customHeight="1">
      <c r="F1001" s="2"/>
      <c r="X1001" s="2"/>
    </row>
    <row r="1002" ht="15.75" customHeight="1">
      <c r="F1002" s="2"/>
      <c r="X1002" s="2"/>
    </row>
    <row r="1003" ht="15.75" customHeight="1">
      <c r="F1003" s="2"/>
      <c r="X1003" s="2"/>
    </row>
    <row r="1004" ht="15.75" customHeight="1">
      <c r="F1004" s="2"/>
      <c r="X1004" s="2"/>
    </row>
    <row r="1005" ht="15.75" customHeight="1">
      <c r="F1005" s="2"/>
      <c r="X1005" s="2"/>
    </row>
  </sheetData>
  <mergeCells count="3">
    <mergeCell ref="B1:F2"/>
    <mergeCell ref="B4:F4"/>
    <mergeCell ref="B18:F1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15.14"/>
    <col customWidth="1" min="3" max="3" width="16.71"/>
    <col customWidth="1" min="4" max="4" width="8.29"/>
    <col customWidth="1" min="5" max="5" width="7.71"/>
    <col customWidth="1" min="6" max="6" width="10.0"/>
    <col customWidth="1" min="7" max="20" width="9.14"/>
    <col customWidth="1" min="21" max="21" width="4.43"/>
    <col customWidth="1" min="22" max="22" width="6.0"/>
    <col customWidth="1" min="23" max="23" width="7.0"/>
    <col customWidth="1" min="24" max="24" width="11.86"/>
    <col customWidth="1" min="25" max="26" width="9.14"/>
  </cols>
  <sheetData>
    <row r="1">
      <c r="F1" s="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273"/>
      <c r="V1" s="273"/>
      <c r="W1" s="273"/>
      <c r="X1" s="274"/>
      <c r="Y1" s="273"/>
      <c r="Z1" s="273"/>
    </row>
    <row r="2">
      <c r="B2" s="118" t="s">
        <v>162</v>
      </c>
      <c r="C2" s="10"/>
      <c r="D2" s="10"/>
      <c r="E2" s="33"/>
      <c r="F2" s="119"/>
      <c r="G2" s="275" t="s">
        <v>79</v>
      </c>
      <c r="H2" s="121" t="s">
        <v>56</v>
      </c>
      <c r="I2" s="122" t="s">
        <v>57</v>
      </c>
      <c r="J2" s="123" t="s">
        <v>58</v>
      </c>
      <c r="K2" s="124" t="s">
        <v>59</v>
      </c>
      <c r="L2" s="125" t="s">
        <v>60</v>
      </c>
      <c r="M2" s="126" t="s">
        <v>61</v>
      </c>
      <c r="N2" s="127" t="s">
        <v>62</v>
      </c>
      <c r="O2" s="128" t="s">
        <v>63</v>
      </c>
      <c r="P2" s="129" t="s">
        <v>64</v>
      </c>
      <c r="Q2" s="130" t="s">
        <v>65</v>
      </c>
      <c r="R2" s="131" t="s">
        <v>66</v>
      </c>
      <c r="S2" s="132" t="s">
        <v>67</v>
      </c>
      <c r="T2" s="133" t="s">
        <v>68</v>
      </c>
      <c r="U2" s="276"/>
      <c r="V2" s="276"/>
      <c r="W2" s="276"/>
      <c r="X2" s="277"/>
      <c r="Y2" s="273"/>
      <c r="Z2" s="273"/>
    </row>
    <row r="3">
      <c r="B3" s="134" t="s">
        <v>69</v>
      </c>
      <c r="C3" s="134" t="s">
        <v>70</v>
      </c>
      <c r="D3" s="134" t="s">
        <v>71</v>
      </c>
      <c r="E3" s="134" t="s">
        <v>72</v>
      </c>
      <c r="F3" s="135" t="s">
        <v>73</v>
      </c>
      <c r="G3" s="278">
        <v>2.0</v>
      </c>
      <c r="H3" s="137">
        <v>5.0</v>
      </c>
      <c r="I3" s="138">
        <v>7.0</v>
      </c>
      <c r="J3" s="139">
        <v>10.0</v>
      </c>
      <c r="K3" s="140">
        <v>11.0</v>
      </c>
      <c r="L3" s="141">
        <v>12.0</v>
      </c>
      <c r="M3" s="142">
        <v>13.0</v>
      </c>
      <c r="N3" s="143">
        <v>16.0</v>
      </c>
      <c r="O3" s="144">
        <v>27.0</v>
      </c>
      <c r="P3" s="145">
        <v>69.0</v>
      </c>
      <c r="Q3" s="146">
        <v>76.0</v>
      </c>
      <c r="R3" s="147">
        <v>77.0</v>
      </c>
      <c r="S3" s="148">
        <v>79.0</v>
      </c>
      <c r="T3" s="149">
        <v>81.0</v>
      </c>
      <c r="U3" s="279" t="s">
        <v>2</v>
      </c>
      <c r="V3" s="279" t="s">
        <v>3</v>
      </c>
      <c r="W3" s="280" t="s">
        <v>74</v>
      </c>
      <c r="X3" s="281" t="s">
        <v>75</v>
      </c>
      <c r="Y3" s="273"/>
      <c r="Z3" s="273"/>
    </row>
    <row r="4" ht="21.0" customHeight="1">
      <c r="F4" s="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273"/>
      <c r="V4" s="273"/>
      <c r="W4" s="273"/>
      <c r="X4" s="274"/>
      <c r="Y4" s="273"/>
      <c r="Z4" s="282"/>
    </row>
    <row r="5" ht="21.0" customHeight="1">
      <c r="B5" s="154" t="s">
        <v>163</v>
      </c>
      <c r="C5" s="155"/>
      <c r="D5" s="155"/>
      <c r="E5" s="155"/>
      <c r="F5" s="9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273"/>
      <c r="V5" s="273"/>
      <c r="W5" s="273"/>
      <c r="X5" s="274"/>
      <c r="Y5" s="273"/>
      <c r="Z5" s="282"/>
    </row>
    <row r="6" ht="99.75" customHeight="1">
      <c r="B6" s="156" t="s">
        <v>164</v>
      </c>
      <c r="C6" s="134"/>
      <c r="D6" s="157">
        <v>6.0</v>
      </c>
      <c r="E6" s="283" t="s">
        <v>165</v>
      </c>
      <c r="F6" s="284">
        <v>110.0</v>
      </c>
      <c r="G6" s="285"/>
      <c r="H6" s="286"/>
      <c r="I6" s="287"/>
      <c r="J6" s="288"/>
      <c r="K6" s="289"/>
      <c r="L6" s="290"/>
      <c r="M6" s="291"/>
      <c r="N6" s="292"/>
      <c r="O6" s="293"/>
      <c r="P6" s="294"/>
      <c r="Q6" s="295"/>
      <c r="R6" s="296"/>
      <c r="S6" s="297"/>
      <c r="T6" s="298"/>
      <c r="U6" s="299">
        <f t="shared" ref="U6:U12" si="1">SUM(G6:T6)</f>
        <v>0</v>
      </c>
      <c r="V6" s="299">
        <f t="shared" ref="V6:V12" si="2">(G6+H6+I6+J6+K6+L6+M6+N6+P6+Q6+R6+S6+T6)*D6</f>
        <v>0</v>
      </c>
      <c r="W6" s="299">
        <f>U6*0.97</f>
        <v>0</v>
      </c>
      <c r="X6" s="300">
        <f t="shared" ref="X6:X12" si="3">U6*F6</f>
        <v>0</v>
      </c>
      <c r="Y6" s="273"/>
      <c r="Z6" s="282"/>
    </row>
    <row r="7" ht="99.75" customHeight="1">
      <c r="B7" s="156" t="s">
        <v>166</v>
      </c>
      <c r="C7" s="134"/>
      <c r="D7" s="157">
        <v>6.0</v>
      </c>
      <c r="E7" s="157" t="s">
        <v>167</v>
      </c>
      <c r="F7" s="284">
        <v>145.0</v>
      </c>
      <c r="G7" s="285"/>
      <c r="H7" s="286"/>
      <c r="I7" s="287"/>
      <c r="J7" s="288"/>
      <c r="K7" s="289"/>
      <c r="L7" s="290"/>
      <c r="M7" s="291"/>
      <c r="N7" s="292"/>
      <c r="O7" s="293"/>
      <c r="P7" s="294"/>
      <c r="Q7" s="295"/>
      <c r="R7" s="296"/>
      <c r="S7" s="297"/>
      <c r="T7" s="298"/>
      <c r="U7" s="299">
        <f t="shared" si="1"/>
        <v>0</v>
      </c>
      <c r="V7" s="299">
        <f t="shared" si="2"/>
        <v>0</v>
      </c>
      <c r="W7" s="299"/>
      <c r="X7" s="300">
        <f t="shared" si="3"/>
        <v>0</v>
      </c>
      <c r="Y7" s="273"/>
      <c r="Z7" s="282"/>
    </row>
    <row r="8" ht="99.75" customHeight="1">
      <c r="B8" s="301" t="s">
        <v>168</v>
      </c>
      <c r="C8" s="134"/>
      <c r="D8" s="157">
        <v>6.0</v>
      </c>
      <c r="E8" s="157" t="s">
        <v>169</v>
      </c>
      <c r="F8" s="284">
        <v>165.0</v>
      </c>
      <c r="G8" s="285"/>
      <c r="H8" s="286"/>
      <c r="I8" s="287"/>
      <c r="J8" s="288"/>
      <c r="K8" s="289"/>
      <c r="L8" s="290"/>
      <c r="M8" s="291"/>
      <c r="N8" s="292"/>
      <c r="O8" s="293"/>
      <c r="P8" s="294"/>
      <c r="Q8" s="295"/>
      <c r="R8" s="296"/>
      <c r="S8" s="297"/>
      <c r="T8" s="298"/>
      <c r="U8" s="299">
        <f t="shared" si="1"/>
        <v>0</v>
      </c>
      <c r="V8" s="299">
        <f t="shared" si="2"/>
        <v>0</v>
      </c>
      <c r="W8" s="299"/>
      <c r="X8" s="300">
        <f t="shared" si="3"/>
        <v>0</v>
      </c>
      <c r="Y8" s="273"/>
      <c r="Z8" s="282"/>
    </row>
    <row r="9" ht="99.75" customHeight="1">
      <c r="B9" s="301" t="s">
        <v>170</v>
      </c>
      <c r="C9" s="134"/>
      <c r="D9" s="157">
        <v>6.0</v>
      </c>
      <c r="E9" s="157" t="s">
        <v>171</v>
      </c>
      <c r="F9" s="302">
        <v>220.0</v>
      </c>
      <c r="G9" s="285"/>
      <c r="H9" s="286"/>
      <c r="I9" s="287"/>
      <c r="J9" s="288"/>
      <c r="K9" s="289"/>
      <c r="L9" s="290"/>
      <c r="M9" s="291"/>
      <c r="N9" s="292"/>
      <c r="O9" s="293"/>
      <c r="P9" s="294"/>
      <c r="Q9" s="295"/>
      <c r="R9" s="296"/>
      <c r="S9" s="297"/>
      <c r="T9" s="298"/>
      <c r="U9" s="299">
        <f t="shared" si="1"/>
        <v>0</v>
      </c>
      <c r="V9" s="299">
        <f t="shared" si="2"/>
        <v>0</v>
      </c>
      <c r="W9" s="299">
        <f>U9*2.34</f>
        <v>0</v>
      </c>
      <c r="X9" s="300">
        <f t="shared" si="3"/>
        <v>0</v>
      </c>
      <c r="Y9" s="273"/>
      <c r="Z9" s="282"/>
    </row>
    <row r="10" ht="99.75" customHeight="1">
      <c r="B10" s="301" t="s">
        <v>172</v>
      </c>
      <c r="C10" s="134"/>
      <c r="D10" s="157">
        <v>6.0</v>
      </c>
      <c r="E10" s="157" t="s">
        <v>173</v>
      </c>
      <c r="F10" s="302">
        <v>375.0</v>
      </c>
      <c r="G10" s="285"/>
      <c r="H10" s="286"/>
      <c r="I10" s="287"/>
      <c r="J10" s="288"/>
      <c r="K10" s="289"/>
      <c r="L10" s="290"/>
      <c r="M10" s="291"/>
      <c r="N10" s="292"/>
      <c r="O10" s="293"/>
      <c r="P10" s="294"/>
      <c r="Q10" s="295"/>
      <c r="R10" s="296"/>
      <c r="S10" s="297"/>
      <c r="T10" s="298"/>
      <c r="U10" s="299">
        <f t="shared" si="1"/>
        <v>0</v>
      </c>
      <c r="V10" s="299">
        <f t="shared" si="2"/>
        <v>0</v>
      </c>
      <c r="W10" s="299">
        <f>U10*2.82</f>
        <v>0</v>
      </c>
      <c r="X10" s="300">
        <f t="shared" si="3"/>
        <v>0</v>
      </c>
      <c r="Y10" s="273"/>
      <c r="Z10" s="282"/>
    </row>
    <row r="11" ht="99.75" customHeight="1">
      <c r="B11" s="301" t="s">
        <v>174</v>
      </c>
      <c r="C11" s="134"/>
      <c r="D11" s="157">
        <v>6.0</v>
      </c>
      <c r="E11" s="157" t="s">
        <v>175</v>
      </c>
      <c r="F11" s="302">
        <v>555.0</v>
      </c>
      <c r="G11" s="285"/>
      <c r="H11" s="286"/>
      <c r="I11" s="287"/>
      <c r="J11" s="288"/>
      <c r="K11" s="289"/>
      <c r="L11" s="290"/>
      <c r="M11" s="291"/>
      <c r="N11" s="292"/>
      <c r="O11" s="293"/>
      <c r="P11" s="294"/>
      <c r="Q11" s="295"/>
      <c r="R11" s="296"/>
      <c r="S11" s="297"/>
      <c r="T11" s="298"/>
      <c r="U11" s="299">
        <f t="shared" si="1"/>
        <v>0</v>
      </c>
      <c r="V11" s="299">
        <f t="shared" si="2"/>
        <v>0</v>
      </c>
      <c r="W11" s="299">
        <f>U11*4.85</f>
        <v>0</v>
      </c>
      <c r="X11" s="300">
        <f t="shared" si="3"/>
        <v>0</v>
      </c>
      <c r="Y11" s="273"/>
      <c r="Z11" s="282"/>
    </row>
    <row r="12" ht="99.75" customHeight="1">
      <c r="B12" s="301" t="s">
        <v>176</v>
      </c>
      <c r="C12" s="134"/>
      <c r="D12" s="157">
        <v>3.0</v>
      </c>
      <c r="E12" s="157" t="s">
        <v>177</v>
      </c>
      <c r="F12" s="302">
        <v>415.0</v>
      </c>
      <c r="G12" s="285"/>
      <c r="H12" s="286"/>
      <c r="I12" s="287"/>
      <c r="J12" s="288"/>
      <c r="K12" s="289"/>
      <c r="L12" s="290"/>
      <c r="M12" s="291"/>
      <c r="N12" s="292"/>
      <c r="O12" s="293"/>
      <c r="P12" s="294"/>
      <c r="Q12" s="295"/>
      <c r="R12" s="296"/>
      <c r="S12" s="297"/>
      <c r="T12" s="298"/>
      <c r="U12" s="299">
        <f t="shared" si="1"/>
        <v>0</v>
      </c>
      <c r="V12" s="299">
        <f t="shared" si="2"/>
        <v>0</v>
      </c>
      <c r="W12" s="299">
        <f>U12*3.95</f>
        <v>0</v>
      </c>
      <c r="X12" s="300">
        <f t="shared" si="3"/>
        <v>0</v>
      </c>
      <c r="Y12" s="273"/>
      <c r="Z12" s="282"/>
    </row>
    <row r="13" ht="15.75" customHeight="1">
      <c r="B13" s="33"/>
      <c r="C13" s="33"/>
      <c r="D13" s="33"/>
      <c r="E13" s="33"/>
      <c r="F13" s="119"/>
      <c r="G13" s="303">
        <f t="shared" ref="G13:X13" si="4">SUM(G6:G12)</f>
        <v>0</v>
      </c>
      <c r="H13" s="303">
        <f t="shared" si="4"/>
        <v>0</v>
      </c>
      <c r="I13" s="303">
        <f t="shared" si="4"/>
        <v>0</v>
      </c>
      <c r="J13" s="303">
        <f t="shared" si="4"/>
        <v>0</v>
      </c>
      <c r="K13" s="303">
        <f t="shared" si="4"/>
        <v>0</v>
      </c>
      <c r="L13" s="303">
        <f t="shared" si="4"/>
        <v>0</v>
      </c>
      <c r="M13" s="303">
        <f t="shared" si="4"/>
        <v>0</v>
      </c>
      <c r="N13" s="303">
        <f t="shared" si="4"/>
        <v>0</v>
      </c>
      <c r="O13" s="303">
        <f t="shared" si="4"/>
        <v>0</v>
      </c>
      <c r="P13" s="303">
        <f t="shared" si="4"/>
        <v>0</v>
      </c>
      <c r="Q13" s="303">
        <f t="shared" si="4"/>
        <v>0</v>
      </c>
      <c r="R13" s="303">
        <f t="shared" si="4"/>
        <v>0</v>
      </c>
      <c r="S13" s="303">
        <f t="shared" si="4"/>
        <v>0</v>
      </c>
      <c r="T13" s="303">
        <f t="shared" si="4"/>
        <v>0</v>
      </c>
      <c r="U13" s="304">
        <f t="shared" si="4"/>
        <v>0</v>
      </c>
      <c r="V13" s="304">
        <f t="shared" si="4"/>
        <v>0</v>
      </c>
      <c r="W13" s="304">
        <f t="shared" si="4"/>
        <v>0</v>
      </c>
      <c r="X13" s="305">
        <f t="shared" si="4"/>
        <v>0</v>
      </c>
      <c r="Y13" s="273"/>
      <c r="Z13" s="282"/>
    </row>
    <row r="14">
      <c r="B14" s="306"/>
      <c r="C14" s="306"/>
      <c r="D14" s="306"/>
      <c r="E14" s="306"/>
      <c r="F14" s="119"/>
      <c r="G14" s="306"/>
      <c r="H14" s="307"/>
      <c r="I14" s="307"/>
      <c r="J14" s="308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9"/>
      <c r="V14" s="309"/>
      <c r="W14" s="309"/>
      <c r="X14" s="310"/>
      <c r="Y14" s="273"/>
      <c r="Z14" s="273"/>
    </row>
    <row r="15">
      <c r="B15" s="154" t="s">
        <v>178</v>
      </c>
      <c r="C15" s="155"/>
      <c r="D15" s="155"/>
      <c r="E15" s="155"/>
      <c r="F15" s="155"/>
      <c r="G15" s="9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273"/>
      <c r="V15" s="273"/>
      <c r="W15" s="273"/>
      <c r="X15" s="274"/>
      <c r="Y15" s="273"/>
      <c r="Z15" s="273"/>
    </row>
    <row r="16" ht="99.75" customHeight="1">
      <c r="B16" s="157" t="s">
        <v>179</v>
      </c>
      <c r="C16" s="134"/>
      <c r="D16" s="157">
        <v>6.0</v>
      </c>
      <c r="E16" s="157" t="s">
        <v>180</v>
      </c>
      <c r="F16" s="284">
        <v>45.0</v>
      </c>
      <c r="G16" s="285"/>
      <c r="H16" s="286"/>
      <c r="I16" s="287"/>
      <c r="J16" s="288"/>
      <c r="K16" s="289"/>
      <c r="L16" s="290"/>
      <c r="M16" s="291"/>
      <c r="N16" s="292"/>
      <c r="O16" s="293"/>
      <c r="P16" s="294"/>
      <c r="Q16" s="295"/>
      <c r="R16" s="296"/>
      <c r="S16" s="297"/>
      <c r="T16" s="298"/>
      <c r="U16" s="299">
        <f t="shared" ref="U16:U28" si="5">SUM(G16:T16)</f>
        <v>0</v>
      </c>
      <c r="V16" s="299">
        <f t="shared" ref="V16:V19" si="6">(G16+H16+I16+J16+K16+L16+M16+N16+P16+Q16+R16+S16+T16)*D16</f>
        <v>0</v>
      </c>
      <c r="W16" s="299"/>
      <c r="X16" s="311">
        <f t="shared" ref="X16:X17" si="7">U16*F16</f>
        <v>0</v>
      </c>
      <c r="Y16" s="273"/>
      <c r="Z16" s="282"/>
    </row>
    <row r="17" ht="99.75" customHeight="1">
      <c r="B17" s="157" t="s">
        <v>181</v>
      </c>
      <c r="C17" s="134"/>
      <c r="D17" s="157">
        <v>6.0</v>
      </c>
      <c r="E17" s="157" t="s">
        <v>182</v>
      </c>
      <c r="F17" s="284">
        <v>45.0</v>
      </c>
      <c r="G17" s="285"/>
      <c r="H17" s="286"/>
      <c r="I17" s="287"/>
      <c r="J17" s="288"/>
      <c r="K17" s="289"/>
      <c r="L17" s="290"/>
      <c r="M17" s="291"/>
      <c r="N17" s="292"/>
      <c r="O17" s="293"/>
      <c r="P17" s="294"/>
      <c r="Q17" s="295"/>
      <c r="R17" s="296"/>
      <c r="S17" s="297"/>
      <c r="T17" s="298"/>
      <c r="U17" s="299">
        <f t="shared" si="5"/>
        <v>0</v>
      </c>
      <c r="V17" s="299">
        <f t="shared" si="6"/>
        <v>0</v>
      </c>
      <c r="W17" s="299"/>
      <c r="X17" s="311">
        <f t="shared" si="7"/>
        <v>0</v>
      </c>
      <c r="Y17" s="273"/>
      <c r="Z17" s="282"/>
    </row>
    <row r="18" ht="99.75" customHeight="1">
      <c r="B18" s="217" t="s">
        <v>183</v>
      </c>
      <c r="C18" s="218"/>
      <c r="D18" s="217">
        <v>6.0</v>
      </c>
      <c r="E18" s="217" t="s">
        <v>184</v>
      </c>
      <c r="F18" s="284">
        <v>55.0</v>
      </c>
      <c r="G18" s="285"/>
      <c r="H18" s="286"/>
      <c r="I18" s="287"/>
      <c r="J18" s="288"/>
      <c r="K18" s="289"/>
      <c r="L18" s="290"/>
      <c r="M18" s="291"/>
      <c r="N18" s="292"/>
      <c r="O18" s="293"/>
      <c r="P18" s="294"/>
      <c r="Q18" s="295"/>
      <c r="R18" s="296"/>
      <c r="S18" s="297"/>
      <c r="T18" s="298"/>
      <c r="U18" s="299">
        <f t="shared" si="5"/>
        <v>0</v>
      </c>
      <c r="V18" s="299">
        <f t="shared" si="6"/>
        <v>0</v>
      </c>
      <c r="W18" s="299">
        <f>U18*0.3</f>
        <v>0</v>
      </c>
      <c r="X18" s="311">
        <f t="shared" ref="X18:X19" si="8">F18*U18</f>
        <v>0</v>
      </c>
      <c r="Y18" s="273"/>
      <c r="Z18" s="282"/>
    </row>
    <row r="19" ht="99.75" customHeight="1">
      <c r="B19" s="217" t="s">
        <v>181</v>
      </c>
      <c r="C19" s="218"/>
      <c r="D19" s="217">
        <v>6.0</v>
      </c>
      <c r="E19" s="217" t="s">
        <v>185</v>
      </c>
      <c r="F19" s="284">
        <v>45.0</v>
      </c>
      <c r="G19" s="285"/>
      <c r="H19" s="286"/>
      <c r="I19" s="287"/>
      <c r="J19" s="288"/>
      <c r="K19" s="289"/>
      <c r="L19" s="290"/>
      <c r="M19" s="291"/>
      <c r="N19" s="292"/>
      <c r="O19" s="293"/>
      <c r="P19" s="294"/>
      <c r="Q19" s="295"/>
      <c r="R19" s="296"/>
      <c r="S19" s="297"/>
      <c r="T19" s="298"/>
      <c r="U19" s="299">
        <f t="shared" si="5"/>
        <v>0</v>
      </c>
      <c r="V19" s="299">
        <f t="shared" si="6"/>
        <v>0</v>
      </c>
      <c r="W19" s="299">
        <f>U19*0.2</f>
        <v>0</v>
      </c>
      <c r="X19" s="311">
        <f t="shared" si="8"/>
        <v>0</v>
      </c>
      <c r="Y19" s="273"/>
      <c r="Z19" s="282"/>
    </row>
    <row r="20" ht="99.75" customHeight="1">
      <c r="B20" s="283" t="s">
        <v>186</v>
      </c>
      <c r="C20" s="134"/>
      <c r="D20" s="157">
        <v>6.0</v>
      </c>
      <c r="E20" s="157" t="s">
        <v>187</v>
      </c>
      <c r="F20" s="284">
        <v>105.0</v>
      </c>
      <c r="G20" s="285"/>
      <c r="H20" s="286"/>
      <c r="I20" s="287"/>
      <c r="J20" s="288"/>
      <c r="K20" s="289"/>
      <c r="L20" s="290"/>
      <c r="M20" s="291"/>
      <c r="N20" s="292"/>
      <c r="O20" s="293"/>
      <c r="P20" s="294"/>
      <c r="Q20" s="295"/>
      <c r="R20" s="296"/>
      <c r="S20" s="297"/>
      <c r="T20" s="298"/>
      <c r="U20" s="299">
        <f t="shared" si="5"/>
        <v>0</v>
      </c>
      <c r="V20" s="299">
        <f>D20*U20</f>
        <v>0</v>
      </c>
      <c r="W20" s="299">
        <f>U20*0.9</f>
        <v>0</v>
      </c>
      <c r="X20" s="311">
        <f t="shared" ref="X20:X22" si="9">U20*F20</f>
        <v>0</v>
      </c>
      <c r="Y20" s="273"/>
      <c r="Z20" s="282"/>
    </row>
    <row r="21" ht="99.75" customHeight="1">
      <c r="B21" s="236" t="s">
        <v>188</v>
      </c>
      <c r="C21" s="218"/>
      <c r="D21" s="217">
        <v>6.0</v>
      </c>
      <c r="E21" s="217" t="s">
        <v>189</v>
      </c>
      <c r="F21" s="284">
        <v>80.0</v>
      </c>
      <c r="G21" s="285"/>
      <c r="H21" s="286"/>
      <c r="I21" s="287"/>
      <c r="J21" s="288"/>
      <c r="K21" s="289"/>
      <c r="L21" s="290"/>
      <c r="M21" s="291"/>
      <c r="N21" s="292"/>
      <c r="O21" s="293"/>
      <c r="P21" s="294"/>
      <c r="Q21" s="295"/>
      <c r="R21" s="296"/>
      <c r="S21" s="297"/>
      <c r="T21" s="298"/>
      <c r="U21" s="299">
        <f t="shared" si="5"/>
        <v>0</v>
      </c>
      <c r="V21" s="299">
        <f t="shared" ref="V21:V22" si="10">(G21+H21+I21+J21+K21+L21+M21+N21+P21+Q21+R21+S21+T21)*D21</f>
        <v>0</v>
      </c>
      <c r="W21" s="299">
        <f>U21*0.6</f>
        <v>0</v>
      </c>
      <c r="X21" s="311">
        <f t="shared" si="9"/>
        <v>0</v>
      </c>
      <c r="Y21" s="273"/>
      <c r="Z21" s="282"/>
    </row>
    <row r="22" ht="99.75" customHeight="1">
      <c r="B22" s="157" t="s">
        <v>190</v>
      </c>
      <c r="C22" s="134"/>
      <c r="D22" s="157">
        <v>6.0</v>
      </c>
      <c r="E22" s="283" t="s">
        <v>191</v>
      </c>
      <c r="F22" s="284">
        <v>95.0</v>
      </c>
      <c r="G22" s="285"/>
      <c r="H22" s="286"/>
      <c r="I22" s="287"/>
      <c r="J22" s="288"/>
      <c r="K22" s="289"/>
      <c r="L22" s="290"/>
      <c r="M22" s="291"/>
      <c r="N22" s="292"/>
      <c r="O22" s="293"/>
      <c r="P22" s="294"/>
      <c r="Q22" s="295"/>
      <c r="R22" s="296"/>
      <c r="S22" s="297"/>
      <c r="T22" s="298"/>
      <c r="U22" s="299">
        <f t="shared" si="5"/>
        <v>0</v>
      </c>
      <c r="V22" s="299">
        <f t="shared" si="10"/>
        <v>0</v>
      </c>
      <c r="W22" s="299">
        <f>U22*0.73</f>
        <v>0</v>
      </c>
      <c r="X22" s="311">
        <f t="shared" si="9"/>
        <v>0</v>
      </c>
      <c r="Y22" s="273"/>
      <c r="Z22" s="282"/>
    </row>
    <row r="23" ht="99.75" customHeight="1">
      <c r="B23" s="283" t="s">
        <v>192</v>
      </c>
      <c r="C23" s="218"/>
      <c r="D23" s="217">
        <v>6.0</v>
      </c>
      <c r="E23" s="217" t="s">
        <v>193</v>
      </c>
      <c r="F23" s="284">
        <v>155.0</v>
      </c>
      <c r="G23" s="285"/>
      <c r="H23" s="286"/>
      <c r="I23" s="287"/>
      <c r="J23" s="288"/>
      <c r="K23" s="289"/>
      <c r="L23" s="290"/>
      <c r="M23" s="291"/>
      <c r="N23" s="292"/>
      <c r="O23" s="293"/>
      <c r="P23" s="294"/>
      <c r="Q23" s="295"/>
      <c r="R23" s="296"/>
      <c r="S23" s="297"/>
      <c r="T23" s="298"/>
      <c r="U23" s="299">
        <f t="shared" si="5"/>
        <v>0</v>
      </c>
      <c r="V23" s="299">
        <v>0.0</v>
      </c>
      <c r="W23" s="299">
        <f>U23*1.6</f>
        <v>0</v>
      </c>
      <c r="X23" s="311">
        <f>F23*U23</f>
        <v>0</v>
      </c>
      <c r="Y23" s="273"/>
      <c r="Z23" s="282"/>
    </row>
    <row r="24" ht="99.75" customHeight="1">
      <c r="B24" s="283" t="s">
        <v>194</v>
      </c>
      <c r="C24" s="134"/>
      <c r="D24" s="157">
        <v>6.0</v>
      </c>
      <c r="E24" s="157" t="s">
        <v>195</v>
      </c>
      <c r="F24" s="284">
        <v>190.0</v>
      </c>
      <c r="G24" s="285"/>
      <c r="H24" s="286"/>
      <c r="I24" s="287"/>
      <c r="J24" s="288"/>
      <c r="K24" s="289"/>
      <c r="L24" s="290"/>
      <c r="M24" s="291"/>
      <c r="N24" s="292"/>
      <c r="O24" s="293"/>
      <c r="P24" s="294"/>
      <c r="Q24" s="295"/>
      <c r="R24" s="296"/>
      <c r="S24" s="297"/>
      <c r="T24" s="298"/>
      <c r="U24" s="299">
        <f t="shared" si="5"/>
        <v>0</v>
      </c>
      <c r="V24" s="299">
        <f t="shared" ref="V24:V28" si="11">(G24+H24+I24+J24+K24+L24+M24+N24+P24+Q24+R24+S24+T24)*D24</f>
        <v>0</v>
      </c>
      <c r="W24" s="299">
        <f>U24*2.1</f>
        <v>0</v>
      </c>
      <c r="X24" s="311">
        <f t="shared" ref="X24:X28" si="12">U24*F24</f>
        <v>0</v>
      </c>
      <c r="Y24" s="273"/>
      <c r="Z24" s="282"/>
    </row>
    <row r="25" ht="99.75" customHeight="1">
      <c r="A25" s="312"/>
      <c r="B25" s="283" t="s">
        <v>196</v>
      </c>
      <c r="C25" s="134"/>
      <c r="D25" s="157">
        <v>6.0</v>
      </c>
      <c r="E25" s="157" t="s">
        <v>197</v>
      </c>
      <c r="F25" s="284">
        <v>315.0</v>
      </c>
      <c r="G25" s="285"/>
      <c r="H25" s="286"/>
      <c r="I25" s="287"/>
      <c r="J25" s="288"/>
      <c r="K25" s="289"/>
      <c r="L25" s="290"/>
      <c r="M25" s="291"/>
      <c r="N25" s="292"/>
      <c r="O25" s="293"/>
      <c r="P25" s="294"/>
      <c r="Q25" s="295"/>
      <c r="R25" s="296"/>
      <c r="S25" s="297"/>
      <c r="T25" s="298"/>
      <c r="U25" s="299">
        <f t="shared" si="5"/>
        <v>0</v>
      </c>
      <c r="V25" s="299">
        <f t="shared" si="11"/>
        <v>0</v>
      </c>
      <c r="W25" s="299">
        <f>U25*2.2</f>
        <v>0</v>
      </c>
      <c r="X25" s="311">
        <f t="shared" si="12"/>
        <v>0</v>
      </c>
      <c r="Y25" s="273"/>
      <c r="Z25" s="282"/>
    </row>
    <row r="26" ht="99.75" customHeight="1">
      <c r="B26" s="283" t="s">
        <v>198</v>
      </c>
      <c r="C26" s="134"/>
      <c r="D26" s="157">
        <v>6.0</v>
      </c>
      <c r="E26" s="157" t="s">
        <v>199</v>
      </c>
      <c r="F26" s="284">
        <v>475.0</v>
      </c>
      <c r="G26" s="285"/>
      <c r="H26" s="286"/>
      <c r="I26" s="287"/>
      <c r="J26" s="288"/>
      <c r="K26" s="289"/>
      <c r="L26" s="290"/>
      <c r="M26" s="291"/>
      <c r="N26" s="292"/>
      <c r="O26" s="293"/>
      <c r="P26" s="294"/>
      <c r="Q26" s="295"/>
      <c r="R26" s="296"/>
      <c r="S26" s="297"/>
      <c r="T26" s="298"/>
      <c r="U26" s="299">
        <f t="shared" si="5"/>
        <v>0</v>
      </c>
      <c r="V26" s="299">
        <f t="shared" si="11"/>
        <v>0</v>
      </c>
      <c r="W26" s="299">
        <f>U26*4</f>
        <v>0</v>
      </c>
      <c r="X26" s="311">
        <f t="shared" si="12"/>
        <v>0</v>
      </c>
      <c r="Y26" s="273"/>
      <c r="Z26" s="282"/>
    </row>
    <row r="27" ht="99.75" customHeight="1">
      <c r="B27" s="283" t="s">
        <v>200</v>
      </c>
      <c r="C27" s="134"/>
      <c r="D27" s="157">
        <v>6.0</v>
      </c>
      <c r="E27" s="157" t="s">
        <v>201</v>
      </c>
      <c r="F27" s="284">
        <v>635.0</v>
      </c>
      <c r="G27" s="285"/>
      <c r="H27" s="286"/>
      <c r="I27" s="287"/>
      <c r="J27" s="288"/>
      <c r="K27" s="289"/>
      <c r="L27" s="290"/>
      <c r="M27" s="291"/>
      <c r="N27" s="292"/>
      <c r="O27" s="293"/>
      <c r="P27" s="294"/>
      <c r="Q27" s="295"/>
      <c r="R27" s="296"/>
      <c r="S27" s="297"/>
      <c r="T27" s="298"/>
      <c r="U27" s="299">
        <f t="shared" si="5"/>
        <v>0</v>
      </c>
      <c r="V27" s="299">
        <f t="shared" si="11"/>
        <v>0</v>
      </c>
      <c r="W27" s="299">
        <f>U27*5.85</f>
        <v>0</v>
      </c>
      <c r="X27" s="311">
        <f t="shared" si="12"/>
        <v>0</v>
      </c>
      <c r="Y27" s="273"/>
      <c r="Z27" s="282"/>
    </row>
    <row r="28" ht="99.75" customHeight="1">
      <c r="B28" s="283" t="s">
        <v>202</v>
      </c>
      <c r="C28" s="134"/>
      <c r="D28" s="157">
        <v>6.0</v>
      </c>
      <c r="E28" s="157" t="s">
        <v>203</v>
      </c>
      <c r="F28" s="284">
        <v>1010.0</v>
      </c>
      <c r="G28" s="285"/>
      <c r="H28" s="286"/>
      <c r="I28" s="287"/>
      <c r="J28" s="288"/>
      <c r="K28" s="289"/>
      <c r="L28" s="290"/>
      <c r="M28" s="291"/>
      <c r="N28" s="292"/>
      <c r="O28" s="293"/>
      <c r="P28" s="294"/>
      <c r="Q28" s="295"/>
      <c r="R28" s="296"/>
      <c r="S28" s="297"/>
      <c r="T28" s="298"/>
      <c r="U28" s="299">
        <f t="shared" si="5"/>
        <v>0</v>
      </c>
      <c r="V28" s="299">
        <f t="shared" si="11"/>
        <v>0</v>
      </c>
      <c r="W28" s="299">
        <f>U28*10.2</f>
        <v>0</v>
      </c>
      <c r="X28" s="311">
        <f t="shared" si="12"/>
        <v>0</v>
      </c>
      <c r="Y28" s="273"/>
      <c r="Z28" s="282"/>
    </row>
    <row r="29" ht="32.25" customHeight="1">
      <c r="B29" s="157"/>
      <c r="C29" s="134"/>
      <c r="D29" s="157"/>
      <c r="E29" s="157"/>
      <c r="F29" s="119"/>
      <c r="G29" s="57">
        <f t="shared" ref="G29:X29" si="13">SUM(G16:G28)</f>
        <v>0</v>
      </c>
      <c r="H29" s="57">
        <f t="shared" si="13"/>
        <v>0</v>
      </c>
      <c r="I29" s="57">
        <f t="shared" si="13"/>
        <v>0</v>
      </c>
      <c r="J29" s="57">
        <f t="shared" si="13"/>
        <v>0</v>
      </c>
      <c r="K29" s="57">
        <f t="shared" si="13"/>
        <v>0</v>
      </c>
      <c r="L29" s="57">
        <f t="shared" si="13"/>
        <v>0</v>
      </c>
      <c r="M29" s="57">
        <f t="shared" si="13"/>
        <v>0</v>
      </c>
      <c r="N29" s="57">
        <f t="shared" si="13"/>
        <v>0</v>
      </c>
      <c r="O29" s="57">
        <f t="shared" si="13"/>
        <v>0</v>
      </c>
      <c r="P29" s="57">
        <f t="shared" si="13"/>
        <v>0</v>
      </c>
      <c r="Q29" s="57">
        <f t="shared" si="13"/>
        <v>0</v>
      </c>
      <c r="R29" s="57">
        <f t="shared" si="13"/>
        <v>0</v>
      </c>
      <c r="S29" s="57">
        <f t="shared" si="13"/>
        <v>0</v>
      </c>
      <c r="T29" s="57">
        <f t="shared" si="13"/>
        <v>0</v>
      </c>
      <c r="U29" s="276">
        <f t="shared" si="13"/>
        <v>0</v>
      </c>
      <c r="V29" s="276">
        <f t="shared" si="13"/>
        <v>0</v>
      </c>
      <c r="W29" s="276">
        <f t="shared" si="13"/>
        <v>0</v>
      </c>
      <c r="X29" s="277">
        <f t="shared" si="13"/>
        <v>0</v>
      </c>
      <c r="Y29" s="273"/>
      <c r="Z29" s="282"/>
    </row>
    <row r="30" ht="15.75" customHeight="1">
      <c r="F30" s="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73"/>
      <c r="V30" s="273"/>
      <c r="W30" s="273"/>
      <c r="X30" s="274"/>
      <c r="Y30" s="273"/>
      <c r="Z30" s="273"/>
    </row>
    <row r="31" ht="24.0" customHeight="1">
      <c r="B31" s="313" t="s">
        <v>204</v>
      </c>
      <c r="C31" s="10"/>
      <c r="D31" s="10"/>
      <c r="E31" s="10"/>
      <c r="F31" s="10"/>
      <c r="G31" s="11"/>
      <c r="H31" s="11"/>
      <c r="I31" s="11"/>
      <c r="J31" s="1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273"/>
      <c r="V31" s="273"/>
      <c r="W31" s="273"/>
      <c r="X31" s="274"/>
      <c r="Y31" s="273"/>
      <c r="Z31" s="282"/>
    </row>
    <row r="32" ht="15.75" customHeight="1">
      <c r="B32" s="33"/>
      <c r="C32" s="33"/>
      <c r="D32" s="33"/>
      <c r="E32" s="33"/>
      <c r="F32" s="119"/>
      <c r="G32" s="11"/>
      <c r="H32" s="11"/>
      <c r="I32" s="11"/>
      <c r="J32" s="12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273"/>
      <c r="V32" s="273"/>
      <c r="W32" s="273"/>
      <c r="X32" s="274"/>
      <c r="Y32" s="273"/>
      <c r="Z32" s="282"/>
    </row>
    <row r="33" ht="99.75" customHeight="1">
      <c r="B33" s="314" t="s">
        <v>205</v>
      </c>
      <c r="C33" s="315"/>
      <c r="D33" s="316">
        <v>6.0</v>
      </c>
      <c r="E33" s="316" t="s">
        <v>206</v>
      </c>
      <c r="F33" s="284">
        <v>65.0</v>
      </c>
      <c r="G33" s="317"/>
      <c r="H33" s="318"/>
      <c r="I33" s="319"/>
      <c r="J33" s="320"/>
      <c r="K33" s="321"/>
      <c r="L33" s="322"/>
      <c r="M33" s="323"/>
      <c r="N33" s="324"/>
      <c r="O33" s="325"/>
      <c r="P33" s="326"/>
      <c r="Q33" s="327"/>
      <c r="R33" s="328"/>
      <c r="S33" s="329"/>
      <c r="T33" s="330"/>
      <c r="U33" s="331">
        <f t="shared" ref="U33:U42" si="14">SUM(G33:T33)</f>
        <v>0</v>
      </c>
      <c r="V33" s="331">
        <f t="shared" ref="V33:V42" si="15">U33*D33</f>
        <v>0</v>
      </c>
      <c r="W33" s="331">
        <f>U33*0.55</f>
        <v>0</v>
      </c>
      <c r="X33" s="332">
        <f t="shared" ref="X33:X42" si="16">U33*F33</f>
        <v>0</v>
      </c>
      <c r="Y33" s="273"/>
      <c r="Z33" s="282"/>
    </row>
    <row r="34" ht="99.75" customHeight="1">
      <c r="B34" s="301" t="s">
        <v>207</v>
      </c>
      <c r="C34" s="333"/>
      <c r="D34" s="157">
        <v>6.0</v>
      </c>
      <c r="E34" s="157" t="s">
        <v>208</v>
      </c>
      <c r="F34" s="284">
        <v>55.0</v>
      </c>
      <c r="G34" s="285"/>
      <c r="H34" s="286"/>
      <c r="I34" s="287"/>
      <c r="J34" s="288"/>
      <c r="K34" s="289"/>
      <c r="L34" s="290"/>
      <c r="M34" s="291"/>
      <c r="N34" s="292"/>
      <c r="O34" s="293"/>
      <c r="P34" s="294"/>
      <c r="Q34" s="295"/>
      <c r="R34" s="296"/>
      <c r="S34" s="297"/>
      <c r="T34" s="334"/>
      <c r="U34" s="331">
        <f t="shared" si="14"/>
        <v>0</v>
      </c>
      <c r="V34" s="299">
        <f t="shared" si="15"/>
        <v>0</v>
      </c>
      <c r="W34" s="299">
        <f>U34*0.4</f>
        <v>0</v>
      </c>
      <c r="X34" s="300">
        <f t="shared" si="16"/>
        <v>0</v>
      </c>
      <c r="Y34" s="273"/>
      <c r="Z34" s="282"/>
    </row>
    <row r="35" ht="99.75" customHeight="1">
      <c r="B35" s="301" t="s">
        <v>209</v>
      </c>
      <c r="C35" s="333"/>
      <c r="D35" s="157">
        <v>6.0</v>
      </c>
      <c r="E35" s="157" t="s">
        <v>210</v>
      </c>
      <c r="F35" s="284">
        <v>110.0</v>
      </c>
      <c r="G35" s="285"/>
      <c r="H35" s="286"/>
      <c r="I35" s="287"/>
      <c r="J35" s="288"/>
      <c r="K35" s="289"/>
      <c r="L35" s="290"/>
      <c r="M35" s="291"/>
      <c r="N35" s="292"/>
      <c r="O35" s="293"/>
      <c r="P35" s="294"/>
      <c r="Q35" s="295"/>
      <c r="R35" s="296"/>
      <c r="S35" s="297"/>
      <c r="T35" s="334"/>
      <c r="U35" s="331">
        <f t="shared" si="14"/>
        <v>0</v>
      </c>
      <c r="V35" s="299">
        <f t="shared" si="15"/>
        <v>0</v>
      </c>
      <c r="W35" s="299">
        <f>U35*1.2</f>
        <v>0</v>
      </c>
      <c r="X35" s="300">
        <f t="shared" si="16"/>
        <v>0</v>
      </c>
      <c r="Y35" s="273"/>
      <c r="Z35" s="282"/>
    </row>
    <row r="36" ht="99.75" customHeight="1">
      <c r="B36" s="301" t="s">
        <v>211</v>
      </c>
      <c r="C36" s="333"/>
      <c r="D36" s="157">
        <v>6.0</v>
      </c>
      <c r="E36" s="157" t="s">
        <v>212</v>
      </c>
      <c r="F36" s="284">
        <v>80.0</v>
      </c>
      <c r="G36" s="285"/>
      <c r="H36" s="286"/>
      <c r="I36" s="287"/>
      <c r="J36" s="288"/>
      <c r="K36" s="289"/>
      <c r="L36" s="290"/>
      <c r="M36" s="291"/>
      <c r="N36" s="292"/>
      <c r="O36" s="293"/>
      <c r="P36" s="294"/>
      <c r="Q36" s="295"/>
      <c r="R36" s="296"/>
      <c r="S36" s="297"/>
      <c r="T36" s="334"/>
      <c r="U36" s="331">
        <f t="shared" si="14"/>
        <v>0</v>
      </c>
      <c r="V36" s="299">
        <f t="shared" si="15"/>
        <v>0</v>
      </c>
      <c r="W36" s="299">
        <f>U36*0.77</f>
        <v>0</v>
      </c>
      <c r="X36" s="300">
        <f t="shared" si="16"/>
        <v>0</v>
      </c>
      <c r="Y36" s="273"/>
      <c r="Z36" s="282"/>
    </row>
    <row r="37" ht="99.75" customHeight="1">
      <c r="B37" s="301" t="s">
        <v>213</v>
      </c>
      <c r="C37" s="333"/>
      <c r="D37" s="157">
        <v>6.0</v>
      </c>
      <c r="E37" s="157" t="s">
        <v>214</v>
      </c>
      <c r="F37" s="284">
        <v>185.0</v>
      </c>
      <c r="G37" s="285"/>
      <c r="H37" s="286"/>
      <c r="I37" s="287"/>
      <c r="J37" s="288"/>
      <c r="K37" s="289"/>
      <c r="L37" s="290"/>
      <c r="M37" s="291"/>
      <c r="N37" s="292"/>
      <c r="O37" s="293"/>
      <c r="P37" s="294"/>
      <c r="Q37" s="295"/>
      <c r="R37" s="296"/>
      <c r="S37" s="297"/>
      <c r="T37" s="334"/>
      <c r="U37" s="331">
        <f t="shared" si="14"/>
        <v>0</v>
      </c>
      <c r="V37" s="299">
        <f t="shared" si="15"/>
        <v>0</v>
      </c>
      <c r="W37" s="299">
        <f>U37*2.27</f>
        <v>0</v>
      </c>
      <c r="X37" s="300">
        <f t="shared" si="16"/>
        <v>0</v>
      </c>
      <c r="Y37" s="273"/>
      <c r="Z37" s="282"/>
    </row>
    <row r="38" ht="99.75" customHeight="1">
      <c r="B38" s="301" t="s">
        <v>215</v>
      </c>
      <c r="C38" s="333"/>
      <c r="D38" s="157">
        <v>6.0</v>
      </c>
      <c r="E38" s="157" t="s">
        <v>216</v>
      </c>
      <c r="F38" s="284">
        <v>100.0</v>
      </c>
      <c r="G38" s="285"/>
      <c r="H38" s="286"/>
      <c r="I38" s="287"/>
      <c r="J38" s="288"/>
      <c r="K38" s="289"/>
      <c r="L38" s="290"/>
      <c r="M38" s="291"/>
      <c r="N38" s="292"/>
      <c r="O38" s="293"/>
      <c r="P38" s="294"/>
      <c r="Q38" s="295"/>
      <c r="R38" s="296"/>
      <c r="S38" s="297"/>
      <c r="T38" s="334"/>
      <c r="U38" s="331">
        <f t="shared" si="14"/>
        <v>0</v>
      </c>
      <c r="V38" s="299">
        <f t="shared" si="15"/>
        <v>0</v>
      </c>
      <c r="W38" s="299">
        <f>U38*1.04</f>
        <v>0</v>
      </c>
      <c r="X38" s="300">
        <f t="shared" si="16"/>
        <v>0</v>
      </c>
      <c r="Y38" s="273"/>
      <c r="Z38" s="282"/>
    </row>
    <row r="39" ht="99.75" customHeight="1">
      <c r="B39" s="301" t="s">
        <v>217</v>
      </c>
      <c r="C39" s="333"/>
      <c r="D39" s="157">
        <v>6.0</v>
      </c>
      <c r="E39" s="157" t="s">
        <v>218</v>
      </c>
      <c r="F39" s="284">
        <v>155.0</v>
      </c>
      <c r="G39" s="285"/>
      <c r="H39" s="286"/>
      <c r="I39" s="287"/>
      <c r="J39" s="288"/>
      <c r="K39" s="289"/>
      <c r="L39" s="290"/>
      <c r="M39" s="291"/>
      <c r="N39" s="292"/>
      <c r="O39" s="293"/>
      <c r="P39" s="294"/>
      <c r="Q39" s="295"/>
      <c r="R39" s="296"/>
      <c r="S39" s="297"/>
      <c r="T39" s="334"/>
      <c r="U39" s="331">
        <f t="shared" si="14"/>
        <v>0</v>
      </c>
      <c r="V39" s="299">
        <f t="shared" si="15"/>
        <v>0</v>
      </c>
      <c r="W39" s="299">
        <f>U39*1.84</f>
        <v>0</v>
      </c>
      <c r="X39" s="300">
        <f t="shared" si="16"/>
        <v>0</v>
      </c>
      <c r="Y39" s="273"/>
      <c r="Z39" s="282"/>
    </row>
    <row r="40" ht="99.75" customHeight="1">
      <c r="B40" s="335" t="s">
        <v>219</v>
      </c>
      <c r="C40" s="270"/>
      <c r="D40" s="217">
        <v>6.0</v>
      </c>
      <c r="E40" s="217" t="s">
        <v>220</v>
      </c>
      <c r="F40" s="284">
        <v>285.0</v>
      </c>
      <c r="G40" s="285"/>
      <c r="H40" s="286"/>
      <c r="I40" s="287"/>
      <c r="J40" s="336"/>
      <c r="K40" s="289"/>
      <c r="L40" s="290"/>
      <c r="M40" s="291"/>
      <c r="N40" s="292"/>
      <c r="O40" s="293"/>
      <c r="P40" s="294"/>
      <c r="Q40" s="295"/>
      <c r="R40" s="296"/>
      <c r="S40" s="297"/>
      <c r="T40" s="334"/>
      <c r="U40" s="331">
        <f t="shared" si="14"/>
        <v>0</v>
      </c>
      <c r="V40" s="299">
        <f t="shared" si="15"/>
        <v>0</v>
      </c>
      <c r="W40" s="299"/>
      <c r="X40" s="300">
        <f t="shared" si="16"/>
        <v>0</v>
      </c>
      <c r="Y40" s="273"/>
      <c r="Z40" s="282"/>
    </row>
    <row r="41" ht="99.75" customHeight="1">
      <c r="B41" s="335" t="s">
        <v>221</v>
      </c>
      <c r="C41" s="270"/>
      <c r="D41" s="217">
        <v>6.0</v>
      </c>
      <c r="E41" s="217" t="s">
        <v>222</v>
      </c>
      <c r="F41" s="284">
        <v>345.0</v>
      </c>
      <c r="G41" s="285"/>
      <c r="H41" s="286"/>
      <c r="I41" s="287"/>
      <c r="J41" s="288"/>
      <c r="K41" s="289"/>
      <c r="L41" s="290"/>
      <c r="M41" s="291"/>
      <c r="N41" s="292"/>
      <c r="O41" s="293"/>
      <c r="P41" s="294"/>
      <c r="Q41" s="295"/>
      <c r="R41" s="296"/>
      <c r="S41" s="297"/>
      <c r="T41" s="334"/>
      <c r="U41" s="331">
        <f t="shared" si="14"/>
        <v>0</v>
      </c>
      <c r="V41" s="299">
        <f t="shared" si="15"/>
        <v>0</v>
      </c>
      <c r="W41" s="299"/>
      <c r="X41" s="300">
        <f t="shared" si="16"/>
        <v>0</v>
      </c>
      <c r="Y41" s="273"/>
      <c r="Z41" s="282"/>
    </row>
    <row r="42" ht="99.75" customHeight="1">
      <c r="B42" s="337" t="s">
        <v>223</v>
      </c>
      <c r="C42" s="338"/>
      <c r="D42" s="132">
        <v>6.0</v>
      </c>
      <c r="E42" s="132" t="s">
        <v>224</v>
      </c>
      <c r="F42" s="284">
        <v>405.0</v>
      </c>
      <c r="G42" s="339"/>
      <c r="H42" s="340"/>
      <c r="I42" s="341"/>
      <c r="J42" s="342"/>
      <c r="K42" s="343"/>
      <c r="L42" s="344"/>
      <c r="M42" s="345"/>
      <c r="N42" s="346"/>
      <c r="O42" s="347"/>
      <c r="P42" s="348"/>
      <c r="Q42" s="349"/>
      <c r="R42" s="350"/>
      <c r="S42" s="351"/>
      <c r="T42" s="352"/>
      <c r="U42" s="331">
        <f t="shared" si="14"/>
        <v>0</v>
      </c>
      <c r="V42" s="353">
        <f t="shared" si="15"/>
        <v>0</v>
      </c>
      <c r="W42" s="353">
        <f>U42*3.62</f>
        <v>0</v>
      </c>
      <c r="X42" s="354">
        <f t="shared" si="16"/>
        <v>0</v>
      </c>
      <c r="Y42" s="273"/>
      <c r="Z42" s="282"/>
    </row>
    <row r="43" ht="15.75" customHeight="1">
      <c r="B43" s="33"/>
      <c r="C43" s="33"/>
      <c r="D43" s="33"/>
      <c r="E43" s="33"/>
      <c r="F43" s="119"/>
      <c r="G43" s="57">
        <f t="shared" ref="G43:X43" si="17">SUM(G33:G42)</f>
        <v>0</v>
      </c>
      <c r="H43" s="57">
        <f t="shared" si="17"/>
        <v>0</v>
      </c>
      <c r="I43" s="57">
        <f t="shared" si="17"/>
        <v>0</v>
      </c>
      <c r="J43" s="57">
        <f t="shared" si="17"/>
        <v>0</v>
      </c>
      <c r="K43" s="57">
        <f t="shared" si="17"/>
        <v>0</v>
      </c>
      <c r="L43" s="57">
        <f t="shared" si="17"/>
        <v>0</v>
      </c>
      <c r="M43" s="57">
        <f t="shared" si="17"/>
        <v>0</v>
      </c>
      <c r="N43" s="57">
        <f t="shared" si="17"/>
        <v>0</v>
      </c>
      <c r="O43" s="57">
        <f t="shared" si="17"/>
        <v>0</v>
      </c>
      <c r="P43" s="57">
        <f t="shared" si="17"/>
        <v>0</v>
      </c>
      <c r="Q43" s="57">
        <f t="shared" si="17"/>
        <v>0</v>
      </c>
      <c r="R43" s="57">
        <f t="shared" si="17"/>
        <v>0</v>
      </c>
      <c r="S43" s="57">
        <f t="shared" si="17"/>
        <v>0</v>
      </c>
      <c r="T43" s="57">
        <f t="shared" si="17"/>
        <v>0</v>
      </c>
      <c r="U43" s="276">
        <f t="shared" si="17"/>
        <v>0</v>
      </c>
      <c r="V43" s="276">
        <f t="shared" si="17"/>
        <v>0</v>
      </c>
      <c r="W43" s="276">
        <f t="shared" si="17"/>
        <v>0</v>
      </c>
      <c r="X43" s="277">
        <f t="shared" si="17"/>
        <v>0</v>
      </c>
      <c r="Y43" s="273"/>
      <c r="Z43" s="273"/>
    </row>
    <row r="44" ht="15.75" customHeight="1">
      <c r="F44" s="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73"/>
      <c r="V44" s="273"/>
      <c r="W44" s="273"/>
      <c r="X44" s="274"/>
      <c r="Y44" s="273"/>
      <c r="Z44" s="273"/>
    </row>
    <row r="45" ht="15.75" customHeight="1">
      <c r="F45" s="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73"/>
      <c r="V45" s="273"/>
      <c r="W45" s="273"/>
      <c r="X45" s="274"/>
      <c r="Y45" s="273"/>
      <c r="Z45" s="273"/>
    </row>
    <row r="46" ht="15.75" customHeight="1">
      <c r="F46" s="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73"/>
      <c r="V46" s="273"/>
      <c r="W46" s="273"/>
      <c r="X46" s="274"/>
      <c r="Y46" s="273"/>
      <c r="Z46" s="273"/>
    </row>
    <row r="47" ht="15.75" customHeight="1">
      <c r="F47" s="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73"/>
      <c r="V47" s="273"/>
      <c r="W47" s="273"/>
      <c r="X47" s="274"/>
      <c r="Y47" s="273"/>
      <c r="Z47" s="273"/>
    </row>
    <row r="48" ht="15.75" customHeight="1">
      <c r="F48" s="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73"/>
      <c r="V48" s="273"/>
      <c r="W48" s="273"/>
      <c r="X48" s="274"/>
      <c r="Y48" s="273"/>
      <c r="Z48" s="273"/>
    </row>
    <row r="49" ht="15.75" customHeight="1">
      <c r="F49" s="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73"/>
      <c r="V49" s="273"/>
      <c r="W49" s="273"/>
      <c r="X49" s="274"/>
      <c r="Y49" s="273"/>
      <c r="Z49" s="273"/>
    </row>
    <row r="50" ht="15.75" customHeight="1">
      <c r="F50" s="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73"/>
      <c r="V50" s="273"/>
      <c r="W50" s="273"/>
      <c r="X50" s="274"/>
      <c r="Y50" s="273"/>
      <c r="Z50" s="273"/>
    </row>
    <row r="51" ht="15.75" customHeight="1">
      <c r="F51" s="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73"/>
      <c r="V51" s="273"/>
      <c r="W51" s="273"/>
      <c r="X51" s="274"/>
      <c r="Y51" s="273"/>
      <c r="Z51" s="273"/>
    </row>
    <row r="52" ht="15.75" customHeight="1">
      <c r="F52" s="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73"/>
      <c r="V52" s="273"/>
      <c r="W52" s="273"/>
      <c r="X52" s="274"/>
      <c r="Y52" s="273"/>
      <c r="Z52" s="273"/>
    </row>
    <row r="53" ht="15.75" customHeight="1">
      <c r="F53" s="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73"/>
      <c r="V53" s="273"/>
      <c r="W53" s="273"/>
      <c r="X53" s="274"/>
      <c r="Y53" s="273"/>
      <c r="Z53" s="273"/>
    </row>
    <row r="54" ht="15.75" customHeight="1">
      <c r="F54" s="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73"/>
      <c r="V54" s="273"/>
      <c r="W54" s="273"/>
      <c r="X54" s="274"/>
      <c r="Y54" s="273"/>
      <c r="Z54" s="273"/>
    </row>
    <row r="55" ht="15.75" customHeight="1">
      <c r="F55" s="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73"/>
      <c r="V55" s="273"/>
      <c r="W55" s="273"/>
      <c r="X55" s="274"/>
      <c r="Y55" s="273"/>
      <c r="Z55" s="273"/>
    </row>
    <row r="56" ht="15.75" customHeight="1">
      <c r="F56" s="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73"/>
      <c r="V56" s="273"/>
      <c r="W56" s="273"/>
      <c r="X56" s="274"/>
      <c r="Y56" s="273"/>
      <c r="Z56" s="273"/>
    </row>
    <row r="57" ht="15.75" customHeight="1">
      <c r="F57" s="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73"/>
      <c r="V57" s="273"/>
      <c r="W57" s="273"/>
      <c r="X57" s="274"/>
      <c r="Y57" s="273"/>
      <c r="Z57" s="273"/>
    </row>
    <row r="58" ht="15.75" customHeight="1">
      <c r="F58" s="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73"/>
      <c r="V58" s="273"/>
      <c r="W58" s="273"/>
      <c r="X58" s="274"/>
      <c r="Y58" s="273"/>
      <c r="Z58" s="273"/>
    </row>
    <row r="59" ht="15.75" customHeight="1">
      <c r="F59" s="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73"/>
      <c r="V59" s="273"/>
      <c r="W59" s="273"/>
      <c r="X59" s="274"/>
      <c r="Y59" s="273"/>
      <c r="Z59" s="273"/>
    </row>
    <row r="60" ht="15.75" customHeight="1">
      <c r="F60" s="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73"/>
      <c r="V60" s="273"/>
      <c r="W60" s="273"/>
      <c r="X60" s="274"/>
      <c r="Y60" s="273"/>
      <c r="Z60" s="273"/>
    </row>
    <row r="61" ht="15.75" customHeight="1">
      <c r="F61" s="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73"/>
      <c r="V61" s="273"/>
      <c r="W61" s="273"/>
      <c r="X61" s="274"/>
      <c r="Y61" s="273"/>
      <c r="Z61" s="273"/>
    </row>
    <row r="62" ht="15.75" customHeight="1">
      <c r="F62" s="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73"/>
      <c r="V62" s="273"/>
      <c r="W62" s="273"/>
      <c r="X62" s="274"/>
      <c r="Y62" s="273"/>
      <c r="Z62" s="273"/>
    </row>
    <row r="63" ht="15.75" customHeight="1">
      <c r="F63" s="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73"/>
      <c r="V63" s="273"/>
      <c r="W63" s="273"/>
      <c r="X63" s="274"/>
      <c r="Y63" s="273"/>
      <c r="Z63" s="273"/>
    </row>
    <row r="64" ht="15.75" customHeight="1">
      <c r="F64" s="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73"/>
      <c r="V64" s="273"/>
      <c r="W64" s="273"/>
      <c r="X64" s="274"/>
      <c r="Y64" s="273"/>
      <c r="Z64" s="273"/>
    </row>
    <row r="65" ht="15.75" customHeight="1">
      <c r="F65" s="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73"/>
      <c r="V65" s="273"/>
      <c r="W65" s="273"/>
      <c r="X65" s="274"/>
      <c r="Y65" s="273"/>
      <c r="Z65" s="273"/>
    </row>
    <row r="66" ht="15.75" customHeight="1">
      <c r="F66" s="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73"/>
      <c r="V66" s="273"/>
      <c r="W66" s="273"/>
      <c r="X66" s="274"/>
      <c r="Y66" s="273"/>
      <c r="Z66" s="273"/>
    </row>
    <row r="67" ht="15.75" customHeight="1">
      <c r="F67" s="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73"/>
      <c r="V67" s="273"/>
      <c r="W67" s="273"/>
      <c r="X67" s="274"/>
      <c r="Y67" s="273"/>
      <c r="Z67" s="273"/>
    </row>
    <row r="68" ht="15.75" customHeight="1">
      <c r="F68" s="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73"/>
      <c r="V68" s="273"/>
      <c r="W68" s="273"/>
      <c r="X68" s="274"/>
      <c r="Y68" s="273"/>
      <c r="Z68" s="273"/>
    </row>
    <row r="69" ht="15.75" customHeight="1">
      <c r="F69" s="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73"/>
      <c r="V69" s="273"/>
      <c r="W69" s="273"/>
      <c r="X69" s="274"/>
      <c r="Y69" s="273"/>
      <c r="Z69" s="273"/>
    </row>
    <row r="70" ht="15.75" customHeight="1">
      <c r="F70" s="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73"/>
      <c r="V70" s="273"/>
      <c r="W70" s="273"/>
      <c r="X70" s="274"/>
      <c r="Y70" s="273"/>
      <c r="Z70" s="273"/>
    </row>
    <row r="71" ht="15.75" customHeight="1">
      <c r="F71" s="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73"/>
      <c r="V71" s="273"/>
      <c r="W71" s="273"/>
      <c r="X71" s="274"/>
      <c r="Y71" s="273"/>
      <c r="Z71" s="273"/>
    </row>
    <row r="72" ht="15.75" customHeight="1">
      <c r="F72" s="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73"/>
      <c r="V72" s="273"/>
      <c r="W72" s="273"/>
      <c r="X72" s="274"/>
      <c r="Y72" s="273"/>
      <c r="Z72" s="273"/>
    </row>
    <row r="73" ht="15.75" customHeight="1">
      <c r="F73" s="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73"/>
      <c r="V73" s="273"/>
      <c r="W73" s="273"/>
      <c r="X73" s="274"/>
      <c r="Y73" s="273"/>
      <c r="Z73" s="273"/>
    </row>
    <row r="74" ht="15.75" customHeight="1">
      <c r="F74" s="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73"/>
      <c r="V74" s="273"/>
      <c r="W74" s="273"/>
      <c r="X74" s="274"/>
      <c r="Y74" s="273"/>
      <c r="Z74" s="273"/>
    </row>
    <row r="75" ht="15.75" customHeight="1">
      <c r="F75" s="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73"/>
      <c r="V75" s="273"/>
      <c r="W75" s="273"/>
      <c r="X75" s="274"/>
      <c r="Y75" s="273"/>
      <c r="Z75" s="273"/>
    </row>
    <row r="76" ht="15.75" customHeight="1">
      <c r="F76" s="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73"/>
      <c r="V76" s="273"/>
      <c r="W76" s="273"/>
      <c r="X76" s="274"/>
      <c r="Y76" s="273"/>
      <c r="Z76" s="273"/>
    </row>
    <row r="77" ht="15.75" customHeight="1">
      <c r="F77" s="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73"/>
      <c r="V77" s="273"/>
      <c r="W77" s="273"/>
      <c r="X77" s="274"/>
      <c r="Y77" s="273"/>
      <c r="Z77" s="273"/>
    </row>
    <row r="78" ht="15.75" customHeight="1">
      <c r="F78" s="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73"/>
      <c r="V78" s="273"/>
      <c r="W78" s="273"/>
      <c r="X78" s="274"/>
      <c r="Y78" s="273"/>
      <c r="Z78" s="273"/>
    </row>
    <row r="79" ht="15.75" customHeight="1">
      <c r="F79" s="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73"/>
      <c r="V79" s="273"/>
      <c r="W79" s="273"/>
      <c r="X79" s="274"/>
      <c r="Y79" s="273"/>
      <c r="Z79" s="273"/>
    </row>
    <row r="80" ht="15.75" customHeight="1">
      <c r="F80" s="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73"/>
      <c r="V80" s="273"/>
      <c r="W80" s="273"/>
      <c r="X80" s="274"/>
      <c r="Y80" s="273"/>
      <c r="Z80" s="273"/>
    </row>
    <row r="81" ht="15.75" customHeight="1">
      <c r="F81" s="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73"/>
      <c r="V81" s="273"/>
      <c r="W81" s="273"/>
      <c r="X81" s="274"/>
      <c r="Y81" s="273"/>
      <c r="Z81" s="273"/>
    </row>
    <row r="82" ht="15.75" customHeight="1">
      <c r="F82" s="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73"/>
      <c r="V82" s="273"/>
      <c r="W82" s="273"/>
      <c r="X82" s="274"/>
      <c r="Y82" s="273"/>
      <c r="Z82" s="273"/>
    </row>
    <row r="83" ht="15.75" customHeight="1">
      <c r="F83" s="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73"/>
      <c r="V83" s="273"/>
      <c r="W83" s="273"/>
      <c r="X83" s="274"/>
      <c r="Y83" s="273"/>
      <c r="Z83" s="273"/>
    </row>
    <row r="84" ht="15.75" customHeight="1">
      <c r="F84" s="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73"/>
      <c r="V84" s="273"/>
      <c r="W84" s="273"/>
      <c r="X84" s="274"/>
      <c r="Y84" s="273"/>
      <c r="Z84" s="273"/>
    </row>
    <row r="85" ht="15.75" customHeight="1">
      <c r="F85" s="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73"/>
      <c r="V85" s="273"/>
      <c r="W85" s="273"/>
      <c r="X85" s="274"/>
      <c r="Y85" s="273"/>
      <c r="Z85" s="273"/>
    </row>
    <row r="86" ht="15.75" customHeight="1">
      <c r="F86" s="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73"/>
      <c r="V86" s="273"/>
      <c r="W86" s="273"/>
      <c r="X86" s="274"/>
      <c r="Y86" s="273"/>
      <c r="Z86" s="273"/>
    </row>
    <row r="87" ht="15.75" customHeight="1">
      <c r="F87" s="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73"/>
      <c r="V87" s="273"/>
      <c r="W87" s="273"/>
      <c r="X87" s="274"/>
      <c r="Y87" s="273"/>
      <c r="Z87" s="273"/>
    </row>
    <row r="88" ht="15.75" customHeight="1">
      <c r="F88" s="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73"/>
      <c r="V88" s="273"/>
      <c r="W88" s="273"/>
      <c r="X88" s="274"/>
      <c r="Y88" s="273"/>
      <c r="Z88" s="273"/>
    </row>
    <row r="89" ht="15.75" customHeight="1">
      <c r="F89" s="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73"/>
      <c r="V89" s="273"/>
      <c r="W89" s="273"/>
      <c r="X89" s="274"/>
      <c r="Y89" s="273"/>
      <c r="Z89" s="273"/>
    </row>
    <row r="90" ht="15.75" customHeight="1">
      <c r="F90" s="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73"/>
      <c r="V90" s="273"/>
      <c r="W90" s="273"/>
      <c r="X90" s="274"/>
      <c r="Y90" s="273"/>
      <c r="Z90" s="273"/>
    </row>
    <row r="91" ht="15.75" customHeight="1">
      <c r="F91" s="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73"/>
      <c r="V91" s="273"/>
      <c r="W91" s="273"/>
      <c r="X91" s="274"/>
      <c r="Y91" s="273"/>
      <c r="Z91" s="273"/>
    </row>
    <row r="92" ht="15.75" customHeight="1">
      <c r="F92" s="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73"/>
      <c r="V92" s="273"/>
      <c r="W92" s="273"/>
      <c r="X92" s="274"/>
      <c r="Y92" s="273"/>
      <c r="Z92" s="273"/>
    </row>
    <row r="93" ht="15.75" customHeight="1">
      <c r="F93" s="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73"/>
      <c r="V93" s="273"/>
      <c r="W93" s="273"/>
      <c r="X93" s="274"/>
      <c r="Y93" s="273"/>
      <c r="Z93" s="273"/>
    </row>
    <row r="94" ht="15.75" customHeight="1">
      <c r="F94" s="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73"/>
      <c r="V94" s="273"/>
      <c r="W94" s="273"/>
      <c r="X94" s="274"/>
      <c r="Y94" s="273"/>
      <c r="Z94" s="273"/>
    </row>
    <row r="95" ht="15.75" customHeight="1">
      <c r="F95" s="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73"/>
      <c r="V95" s="273"/>
      <c r="W95" s="273"/>
      <c r="X95" s="274"/>
      <c r="Y95" s="273"/>
      <c r="Z95" s="273"/>
    </row>
    <row r="96" ht="15.75" customHeight="1">
      <c r="F96" s="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73"/>
      <c r="V96" s="273"/>
      <c r="W96" s="273"/>
      <c r="X96" s="274"/>
      <c r="Y96" s="273"/>
      <c r="Z96" s="273"/>
    </row>
    <row r="97" ht="15.75" customHeight="1">
      <c r="F97" s="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73"/>
      <c r="V97" s="273"/>
      <c r="W97" s="273"/>
      <c r="X97" s="274"/>
      <c r="Y97" s="273"/>
      <c r="Z97" s="273"/>
    </row>
    <row r="98" ht="15.75" customHeight="1">
      <c r="F98" s="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73"/>
      <c r="V98" s="273"/>
      <c r="W98" s="273"/>
      <c r="X98" s="274"/>
      <c r="Y98" s="273"/>
      <c r="Z98" s="273"/>
    </row>
    <row r="99" ht="15.75" customHeight="1">
      <c r="F99" s="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73"/>
      <c r="V99" s="273"/>
      <c r="W99" s="273"/>
      <c r="X99" s="274"/>
      <c r="Y99" s="273"/>
      <c r="Z99" s="273"/>
    </row>
    <row r="100" ht="15.75" customHeight="1">
      <c r="F100" s="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73"/>
      <c r="V100" s="273"/>
      <c r="W100" s="273"/>
      <c r="X100" s="274"/>
      <c r="Y100" s="273"/>
      <c r="Z100" s="273"/>
    </row>
    <row r="101" ht="15.75" customHeight="1">
      <c r="F101" s="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273"/>
      <c r="V101" s="273"/>
      <c r="W101" s="273"/>
      <c r="X101" s="274"/>
      <c r="Y101" s="273"/>
      <c r="Z101" s="273"/>
    </row>
    <row r="102" ht="15.75" customHeight="1">
      <c r="F102" s="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273"/>
      <c r="V102" s="273"/>
      <c r="W102" s="273"/>
      <c r="X102" s="274"/>
      <c r="Y102" s="273"/>
      <c r="Z102" s="273"/>
    </row>
    <row r="103" ht="15.75" customHeight="1">
      <c r="F103" s="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273"/>
      <c r="V103" s="273"/>
      <c r="W103" s="273"/>
      <c r="X103" s="274"/>
      <c r="Y103" s="273"/>
      <c r="Z103" s="273"/>
    </row>
    <row r="104" ht="15.75" customHeight="1">
      <c r="F104" s="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273"/>
      <c r="V104" s="273"/>
      <c r="W104" s="273"/>
      <c r="X104" s="274"/>
      <c r="Y104" s="273"/>
      <c r="Z104" s="273"/>
    </row>
    <row r="105" ht="15.75" customHeight="1">
      <c r="F105" s="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273"/>
      <c r="V105" s="273"/>
      <c r="W105" s="273"/>
      <c r="X105" s="274"/>
      <c r="Y105" s="273"/>
      <c r="Z105" s="273"/>
    </row>
    <row r="106" ht="15.75" customHeight="1">
      <c r="F106" s="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273"/>
      <c r="V106" s="273"/>
      <c r="W106" s="273"/>
      <c r="X106" s="274"/>
      <c r="Y106" s="273"/>
      <c r="Z106" s="273"/>
    </row>
    <row r="107" ht="15.75" customHeight="1">
      <c r="F107" s="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273"/>
      <c r="V107" s="273"/>
      <c r="W107" s="273"/>
      <c r="X107" s="274"/>
      <c r="Y107" s="273"/>
      <c r="Z107" s="273"/>
    </row>
    <row r="108" ht="15.75" customHeight="1">
      <c r="F108" s="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273"/>
      <c r="V108" s="273"/>
      <c r="W108" s="273"/>
      <c r="X108" s="274"/>
      <c r="Y108" s="273"/>
      <c r="Z108" s="273"/>
    </row>
    <row r="109" ht="15.75" customHeight="1">
      <c r="F109" s="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273"/>
      <c r="V109" s="273"/>
      <c r="W109" s="273"/>
      <c r="X109" s="274"/>
      <c r="Y109" s="273"/>
      <c r="Z109" s="273"/>
    </row>
    <row r="110" ht="15.75" customHeight="1">
      <c r="F110" s="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273"/>
      <c r="V110" s="273"/>
      <c r="W110" s="273"/>
      <c r="X110" s="274"/>
      <c r="Y110" s="273"/>
      <c r="Z110" s="273"/>
    </row>
    <row r="111" ht="15.75" customHeight="1">
      <c r="F111" s="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273"/>
      <c r="V111" s="273"/>
      <c r="W111" s="273"/>
      <c r="X111" s="274"/>
      <c r="Y111" s="273"/>
      <c r="Z111" s="273"/>
    </row>
    <row r="112" ht="15.75" customHeight="1">
      <c r="F112" s="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273"/>
      <c r="V112" s="273"/>
      <c r="W112" s="273"/>
      <c r="X112" s="274"/>
      <c r="Y112" s="273"/>
      <c r="Z112" s="273"/>
    </row>
    <row r="113" ht="15.75" customHeight="1">
      <c r="F113" s="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273"/>
      <c r="V113" s="273"/>
      <c r="W113" s="273"/>
      <c r="X113" s="274"/>
      <c r="Y113" s="273"/>
      <c r="Z113" s="273"/>
    </row>
    <row r="114" ht="15.75" customHeight="1">
      <c r="F114" s="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273"/>
      <c r="V114" s="273"/>
      <c r="W114" s="273"/>
      <c r="X114" s="274"/>
      <c r="Y114" s="273"/>
      <c r="Z114" s="273"/>
    </row>
    <row r="115" ht="15.75" customHeight="1">
      <c r="F115" s="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273"/>
      <c r="V115" s="273"/>
      <c r="W115" s="273"/>
      <c r="X115" s="274"/>
      <c r="Y115" s="273"/>
      <c r="Z115" s="273"/>
    </row>
    <row r="116" ht="15.75" customHeight="1">
      <c r="F116" s="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273"/>
      <c r="V116" s="273"/>
      <c r="W116" s="273"/>
      <c r="X116" s="274"/>
      <c r="Y116" s="273"/>
      <c r="Z116" s="273"/>
    </row>
    <row r="117" ht="15.75" customHeight="1">
      <c r="F117" s="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273"/>
      <c r="V117" s="273"/>
      <c r="W117" s="273"/>
      <c r="X117" s="274"/>
      <c r="Y117" s="273"/>
      <c r="Z117" s="273"/>
    </row>
    <row r="118" ht="15.75" customHeight="1">
      <c r="F118" s="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273"/>
      <c r="V118" s="273"/>
      <c r="W118" s="273"/>
      <c r="X118" s="274"/>
      <c r="Y118" s="273"/>
      <c r="Z118" s="273"/>
    </row>
    <row r="119" ht="15.75" customHeight="1">
      <c r="F119" s="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273"/>
      <c r="V119" s="273"/>
      <c r="W119" s="273"/>
      <c r="X119" s="274"/>
      <c r="Y119" s="273"/>
      <c r="Z119" s="273"/>
    </row>
    <row r="120" ht="15.75" customHeight="1">
      <c r="F120" s="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273"/>
      <c r="V120" s="273"/>
      <c r="W120" s="273"/>
      <c r="X120" s="274"/>
      <c r="Y120" s="273"/>
      <c r="Z120" s="273"/>
    </row>
    <row r="121" ht="15.75" customHeight="1">
      <c r="F121" s="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273"/>
      <c r="V121" s="273"/>
      <c r="W121" s="273"/>
      <c r="X121" s="274"/>
      <c r="Y121" s="273"/>
      <c r="Z121" s="273"/>
    </row>
    <row r="122" ht="15.75" customHeight="1">
      <c r="F122" s="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273"/>
      <c r="V122" s="273"/>
      <c r="W122" s="273"/>
      <c r="X122" s="274"/>
      <c r="Y122" s="273"/>
      <c r="Z122" s="273"/>
    </row>
    <row r="123" ht="15.75" customHeight="1">
      <c r="F123" s="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273"/>
      <c r="V123" s="273"/>
      <c r="W123" s="273"/>
      <c r="X123" s="274"/>
      <c r="Y123" s="273"/>
      <c r="Z123" s="273"/>
    </row>
    <row r="124" ht="15.75" customHeight="1">
      <c r="F124" s="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273"/>
      <c r="V124" s="273"/>
      <c r="W124" s="273"/>
      <c r="X124" s="274"/>
      <c r="Y124" s="273"/>
      <c r="Z124" s="273"/>
    </row>
    <row r="125" ht="15.75" customHeight="1">
      <c r="F125" s="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273"/>
      <c r="V125" s="273"/>
      <c r="W125" s="273"/>
      <c r="X125" s="274"/>
      <c r="Y125" s="273"/>
      <c r="Z125" s="273"/>
    </row>
    <row r="126" ht="15.75" customHeight="1">
      <c r="F126" s="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273"/>
      <c r="V126" s="273"/>
      <c r="W126" s="273"/>
      <c r="X126" s="274"/>
      <c r="Y126" s="273"/>
      <c r="Z126" s="273"/>
    </row>
    <row r="127" ht="15.75" customHeight="1">
      <c r="F127" s="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273"/>
      <c r="V127" s="273"/>
      <c r="W127" s="273"/>
      <c r="X127" s="274"/>
      <c r="Y127" s="273"/>
      <c r="Z127" s="273"/>
    </row>
    <row r="128" ht="15.75" customHeight="1">
      <c r="F128" s="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273"/>
      <c r="V128" s="273"/>
      <c r="W128" s="273"/>
      <c r="X128" s="274"/>
      <c r="Y128" s="273"/>
      <c r="Z128" s="273"/>
    </row>
    <row r="129" ht="15.75" customHeight="1">
      <c r="F129" s="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273"/>
      <c r="V129" s="273"/>
      <c r="W129" s="273"/>
      <c r="X129" s="274"/>
      <c r="Y129" s="273"/>
      <c r="Z129" s="273"/>
    </row>
    <row r="130" ht="15.75" customHeight="1">
      <c r="F130" s="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273"/>
      <c r="V130" s="273"/>
      <c r="W130" s="273"/>
      <c r="X130" s="274"/>
      <c r="Y130" s="273"/>
      <c r="Z130" s="273"/>
    </row>
    <row r="131" ht="15.75" customHeight="1">
      <c r="F131" s="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273"/>
      <c r="V131" s="273"/>
      <c r="W131" s="273"/>
      <c r="X131" s="274"/>
      <c r="Y131" s="273"/>
      <c r="Z131" s="273"/>
    </row>
    <row r="132" ht="15.75" customHeight="1">
      <c r="F132" s="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273"/>
      <c r="V132" s="273"/>
      <c r="W132" s="273"/>
      <c r="X132" s="274"/>
      <c r="Y132" s="273"/>
      <c r="Z132" s="273"/>
    </row>
    <row r="133" ht="15.75" customHeight="1">
      <c r="F133" s="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273"/>
      <c r="V133" s="273"/>
      <c r="W133" s="273"/>
      <c r="X133" s="274"/>
      <c r="Y133" s="273"/>
      <c r="Z133" s="273"/>
    </row>
    <row r="134" ht="15.75" customHeight="1">
      <c r="F134" s="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273"/>
      <c r="V134" s="273"/>
      <c r="W134" s="273"/>
      <c r="X134" s="274"/>
      <c r="Y134" s="273"/>
      <c r="Z134" s="273"/>
    </row>
    <row r="135" ht="15.75" customHeight="1">
      <c r="F135" s="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273"/>
      <c r="V135" s="273"/>
      <c r="W135" s="273"/>
      <c r="X135" s="274"/>
      <c r="Y135" s="273"/>
      <c r="Z135" s="273"/>
    </row>
    <row r="136" ht="15.75" customHeight="1">
      <c r="F136" s="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273"/>
      <c r="V136" s="273"/>
      <c r="W136" s="273"/>
      <c r="X136" s="274"/>
      <c r="Y136" s="273"/>
      <c r="Z136" s="273"/>
    </row>
    <row r="137" ht="15.75" customHeight="1">
      <c r="F137" s="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273"/>
      <c r="V137" s="273"/>
      <c r="W137" s="273"/>
      <c r="X137" s="274"/>
      <c r="Y137" s="273"/>
      <c r="Z137" s="273"/>
    </row>
    <row r="138" ht="15.75" customHeight="1">
      <c r="F138" s="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273"/>
      <c r="V138" s="273"/>
      <c r="W138" s="273"/>
      <c r="X138" s="274"/>
      <c r="Y138" s="273"/>
      <c r="Z138" s="273"/>
    </row>
    <row r="139" ht="15.75" customHeight="1">
      <c r="F139" s="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273"/>
      <c r="V139" s="273"/>
      <c r="W139" s="273"/>
      <c r="X139" s="274"/>
      <c r="Y139" s="273"/>
      <c r="Z139" s="273"/>
    </row>
    <row r="140" ht="15.75" customHeight="1">
      <c r="F140" s="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273"/>
      <c r="V140" s="273"/>
      <c r="W140" s="273"/>
      <c r="X140" s="274"/>
      <c r="Y140" s="273"/>
      <c r="Z140" s="273"/>
    </row>
    <row r="141" ht="15.75" customHeight="1">
      <c r="F141" s="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273"/>
      <c r="V141" s="273"/>
      <c r="W141" s="273"/>
      <c r="X141" s="274"/>
      <c r="Y141" s="273"/>
      <c r="Z141" s="273"/>
    </row>
    <row r="142" ht="15.75" customHeight="1">
      <c r="F142" s="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273"/>
      <c r="V142" s="273"/>
      <c r="W142" s="273"/>
      <c r="X142" s="274"/>
      <c r="Y142" s="273"/>
      <c r="Z142" s="273"/>
    </row>
    <row r="143" ht="15.75" customHeight="1">
      <c r="F143" s="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273"/>
      <c r="V143" s="273"/>
      <c r="W143" s="273"/>
      <c r="X143" s="274"/>
      <c r="Y143" s="273"/>
      <c r="Z143" s="273"/>
    </row>
    <row r="144" ht="15.75" customHeight="1">
      <c r="F144" s="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273"/>
      <c r="V144" s="273"/>
      <c r="W144" s="273"/>
      <c r="X144" s="274"/>
      <c r="Y144" s="273"/>
      <c r="Z144" s="273"/>
    </row>
    <row r="145" ht="15.75" customHeight="1">
      <c r="F145" s="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273"/>
      <c r="V145" s="273"/>
      <c r="W145" s="273"/>
      <c r="X145" s="274"/>
      <c r="Y145" s="273"/>
      <c r="Z145" s="273"/>
    </row>
    <row r="146" ht="15.75" customHeight="1">
      <c r="F146" s="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273"/>
      <c r="V146" s="273"/>
      <c r="W146" s="273"/>
      <c r="X146" s="274"/>
      <c r="Y146" s="273"/>
      <c r="Z146" s="273"/>
    </row>
    <row r="147" ht="15.75" customHeight="1">
      <c r="F147" s="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273"/>
      <c r="V147" s="273"/>
      <c r="W147" s="273"/>
      <c r="X147" s="274"/>
      <c r="Y147" s="273"/>
      <c r="Z147" s="273"/>
    </row>
    <row r="148" ht="15.75" customHeight="1">
      <c r="F148" s="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273"/>
      <c r="V148" s="273"/>
      <c r="W148" s="273"/>
      <c r="X148" s="274"/>
      <c r="Y148" s="273"/>
      <c r="Z148" s="273"/>
    </row>
    <row r="149" ht="15.75" customHeight="1">
      <c r="F149" s="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273"/>
      <c r="V149" s="273"/>
      <c r="W149" s="273"/>
      <c r="X149" s="274"/>
      <c r="Y149" s="273"/>
      <c r="Z149" s="273"/>
    </row>
    <row r="150" ht="15.75" customHeight="1">
      <c r="F150" s="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273"/>
      <c r="V150" s="273"/>
      <c r="W150" s="273"/>
      <c r="X150" s="274"/>
      <c r="Y150" s="273"/>
      <c r="Z150" s="273"/>
    </row>
    <row r="151" ht="15.75" customHeight="1">
      <c r="F151" s="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273"/>
      <c r="V151" s="273"/>
      <c r="W151" s="273"/>
      <c r="X151" s="274"/>
      <c r="Y151" s="273"/>
      <c r="Z151" s="273"/>
    </row>
    <row r="152" ht="15.75" customHeight="1">
      <c r="F152" s="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273"/>
      <c r="V152" s="273"/>
      <c r="W152" s="273"/>
      <c r="X152" s="274"/>
      <c r="Y152" s="273"/>
      <c r="Z152" s="273"/>
    </row>
    <row r="153" ht="15.75" customHeight="1">
      <c r="F153" s="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273"/>
      <c r="V153" s="273"/>
      <c r="W153" s="273"/>
      <c r="X153" s="274"/>
      <c r="Y153" s="273"/>
      <c r="Z153" s="273"/>
    </row>
    <row r="154" ht="15.75" customHeight="1">
      <c r="F154" s="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273"/>
      <c r="V154" s="273"/>
      <c r="W154" s="273"/>
      <c r="X154" s="274"/>
      <c r="Y154" s="273"/>
      <c r="Z154" s="273"/>
    </row>
    <row r="155" ht="15.75" customHeight="1">
      <c r="F155" s="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273"/>
      <c r="V155" s="273"/>
      <c r="W155" s="273"/>
      <c r="X155" s="274"/>
      <c r="Y155" s="273"/>
      <c r="Z155" s="273"/>
    </row>
    <row r="156" ht="15.75" customHeight="1">
      <c r="F156" s="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273"/>
      <c r="V156" s="273"/>
      <c r="W156" s="273"/>
      <c r="X156" s="274"/>
      <c r="Y156" s="273"/>
      <c r="Z156" s="273"/>
    </row>
    <row r="157" ht="15.75" customHeight="1">
      <c r="F157" s="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273"/>
      <c r="V157" s="273"/>
      <c r="W157" s="273"/>
      <c r="X157" s="274"/>
      <c r="Y157" s="273"/>
      <c r="Z157" s="273"/>
    </row>
    <row r="158" ht="15.75" customHeight="1">
      <c r="F158" s="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273"/>
      <c r="V158" s="273"/>
      <c r="W158" s="273"/>
      <c r="X158" s="274"/>
      <c r="Y158" s="273"/>
      <c r="Z158" s="273"/>
    </row>
    <row r="159" ht="15.75" customHeight="1">
      <c r="F159" s="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273"/>
      <c r="V159" s="273"/>
      <c r="W159" s="273"/>
      <c r="X159" s="274"/>
      <c r="Y159" s="273"/>
      <c r="Z159" s="273"/>
    </row>
    <row r="160" ht="15.75" customHeight="1">
      <c r="F160" s="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273"/>
      <c r="V160" s="273"/>
      <c r="W160" s="273"/>
      <c r="X160" s="274"/>
      <c r="Y160" s="273"/>
      <c r="Z160" s="273"/>
    </row>
    <row r="161" ht="15.75" customHeight="1">
      <c r="F161" s="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273"/>
      <c r="V161" s="273"/>
      <c r="W161" s="273"/>
      <c r="X161" s="274"/>
      <c r="Y161" s="273"/>
      <c r="Z161" s="273"/>
    </row>
    <row r="162" ht="15.75" customHeight="1">
      <c r="F162" s="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273"/>
      <c r="V162" s="273"/>
      <c r="W162" s="273"/>
      <c r="X162" s="274"/>
      <c r="Y162" s="273"/>
      <c r="Z162" s="273"/>
    </row>
    <row r="163" ht="15.75" customHeight="1">
      <c r="F163" s="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273"/>
      <c r="V163" s="273"/>
      <c r="W163" s="273"/>
      <c r="X163" s="274"/>
      <c r="Y163" s="273"/>
      <c r="Z163" s="273"/>
    </row>
    <row r="164" ht="15.75" customHeight="1">
      <c r="F164" s="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273"/>
      <c r="V164" s="273"/>
      <c r="W164" s="273"/>
      <c r="X164" s="274"/>
      <c r="Y164" s="273"/>
      <c r="Z164" s="273"/>
    </row>
    <row r="165" ht="15.75" customHeight="1">
      <c r="F165" s="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273"/>
      <c r="V165" s="273"/>
      <c r="W165" s="273"/>
      <c r="X165" s="274"/>
      <c r="Y165" s="273"/>
      <c r="Z165" s="273"/>
    </row>
    <row r="166" ht="15.75" customHeight="1">
      <c r="F166" s="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273"/>
      <c r="V166" s="273"/>
      <c r="W166" s="273"/>
      <c r="X166" s="274"/>
      <c r="Y166" s="273"/>
      <c r="Z166" s="273"/>
    </row>
    <row r="167" ht="15.75" customHeight="1">
      <c r="F167" s="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273"/>
      <c r="V167" s="273"/>
      <c r="W167" s="273"/>
      <c r="X167" s="274"/>
      <c r="Y167" s="273"/>
      <c r="Z167" s="273"/>
    </row>
    <row r="168" ht="15.75" customHeight="1">
      <c r="F168" s="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273"/>
      <c r="V168" s="273"/>
      <c r="W168" s="273"/>
      <c r="X168" s="274"/>
      <c r="Y168" s="273"/>
      <c r="Z168" s="273"/>
    </row>
    <row r="169" ht="15.75" customHeight="1">
      <c r="F169" s="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273"/>
      <c r="V169" s="273"/>
      <c r="W169" s="273"/>
      <c r="X169" s="274"/>
      <c r="Y169" s="273"/>
      <c r="Z169" s="273"/>
    </row>
    <row r="170" ht="15.75" customHeight="1">
      <c r="F170" s="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273"/>
      <c r="V170" s="273"/>
      <c r="W170" s="273"/>
      <c r="X170" s="274"/>
      <c r="Y170" s="273"/>
      <c r="Z170" s="273"/>
    </row>
    <row r="171" ht="15.75" customHeight="1">
      <c r="F171" s="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273"/>
      <c r="V171" s="273"/>
      <c r="W171" s="273"/>
      <c r="X171" s="274"/>
      <c r="Y171" s="273"/>
      <c r="Z171" s="273"/>
    </row>
    <row r="172" ht="15.75" customHeight="1">
      <c r="F172" s="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273"/>
      <c r="V172" s="273"/>
      <c r="W172" s="273"/>
      <c r="X172" s="274"/>
      <c r="Y172" s="273"/>
      <c r="Z172" s="273"/>
    </row>
    <row r="173" ht="15.75" customHeight="1">
      <c r="F173" s="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273"/>
      <c r="V173" s="273"/>
      <c r="W173" s="273"/>
      <c r="X173" s="274"/>
      <c r="Y173" s="273"/>
      <c r="Z173" s="273"/>
    </row>
    <row r="174" ht="15.75" customHeight="1">
      <c r="F174" s="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273"/>
      <c r="V174" s="273"/>
      <c r="W174" s="273"/>
      <c r="X174" s="274"/>
      <c r="Y174" s="273"/>
      <c r="Z174" s="273"/>
    </row>
    <row r="175" ht="15.75" customHeight="1">
      <c r="F175" s="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273"/>
      <c r="V175" s="273"/>
      <c r="W175" s="273"/>
      <c r="X175" s="274"/>
      <c r="Y175" s="273"/>
      <c r="Z175" s="273"/>
    </row>
    <row r="176" ht="15.75" customHeight="1">
      <c r="F176" s="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273"/>
      <c r="V176" s="273"/>
      <c r="W176" s="273"/>
      <c r="X176" s="274"/>
      <c r="Y176" s="273"/>
      <c r="Z176" s="273"/>
    </row>
    <row r="177" ht="15.75" customHeight="1">
      <c r="F177" s="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273"/>
      <c r="V177" s="273"/>
      <c r="W177" s="273"/>
      <c r="X177" s="274"/>
      <c r="Y177" s="273"/>
      <c r="Z177" s="273"/>
    </row>
    <row r="178" ht="15.75" customHeight="1">
      <c r="F178" s="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273"/>
      <c r="V178" s="273"/>
      <c r="W178" s="273"/>
      <c r="X178" s="274"/>
      <c r="Y178" s="273"/>
      <c r="Z178" s="273"/>
    </row>
    <row r="179" ht="15.75" customHeight="1">
      <c r="F179" s="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273"/>
      <c r="V179" s="273"/>
      <c r="W179" s="273"/>
      <c r="X179" s="274"/>
      <c r="Y179" s="273"/>
      <c r="Z179" s="273"/>
    </row>
    <row r="180" ht="15.75" customHeight="1">
      <c r="F180" s="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273"/>
      <c r="V180" s="273"/>
      <c r="W180" s="273"/>
      <c r="X180" s="274"/>
      <c r="Y180" s="273"/>
      <c r="Z180" s="273"/>
    </row>
    <row r="181" ht="15.75" customHeight="1">
      <c r="F181" s="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273"/>
      <c r="V181" s="273"/>
      <c r="W181" s="273"/>
      <c r="X181" s="274"/>
      <c r="Y181" s="273"/>
      <c r="Z181" s="273"/>
    </row>
    <row r="182" ht="15.75" customHeight="1">
      <c r="F182" s="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273"/>
      <c r="V182" s="273"/>
      <c r="W182" s="273"/>
      <c r="X182" s="274"/>
      <c r="Y182" s="273"/>
      <c r="Z182" s="273"/>
    </row>
    <row r="183" ht="15.75" customHeight="1">
      <c r="F183" s="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273"/>
      <c r="V183" s="273"/>
      <c r="W183" s="273"/>
      <c r="X183" s="274"/>
      <c r="Y183" s="273"/>
      <c r="Z183" s="273"/>
    </row>
    <row r="184" ht="15.75" customHeight="1">
      <c r="F184" s="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273"/>
      <c r="V184" s="273"/>
      <c r="W184" s="273"/>
      <c r="X184" s="274"/>
      <c r="Y184" s="273"/>
      <c r="Z184" s="273"/>
    </row>
    <row r="185" ht="15.75" customHeight="1">
      <c r="F185" s="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273"/>
      <c r="V185" s="273"/>
      <c r="W185" s="273"/>
      <c r="X185" s="274"/>
      <c r="Y185" s="273"/>
      <c r="Z185" s="273"/>
    </row>
    <row r="186" ht="15.75" customHeight="1">
      <c r="F186" s="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273"/>
      <c r="V186" s="273"/>
      <c r="W186" s="273"/>
      <c r="X186" s="274"/>
      <c r="Y186" s="273"/>
      <c r="Z186" s="273"/>
    </row>
    <row r="187" ht="15.75" customHeight="1">
      <c r="F187" s="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273"/>
      <c r="V187" s="273"/>
      <c r="W187" s="273"/>
      <c r="X187" s="274"/>
      <c r="Y187" s="273"/>
      <c r="Z187" s="273"/>
    </row>
    <row r="188" ht="15.75" customHeight="1">
      <c r="F188" s="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273"/>
      <c r="V188" s="273"/>
      <c r="W188" s="273"/>
      <c r="X188" s="274"/>
      <c r="Y188" s="273"/>
      <c r="Z188" s="273"/>
    </row>
    <row r="189" ht="15.75" customHeight="1">
      <c r="F189" s="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273"/>
      <c r="V189" s="273"/>
      <c r="W189" s="273"/>
      <c r="X189" s="274"/>
      <c r="Y189" s="273"/>
      <c r="Z189" s="273"/>
    </row>
    <row r="190" ht="15.75" customHeight="1">
      <c r="F190" s="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273"/>
      <c r="V190" s="273"/>
      <c r="W190" s="273"/>
      <c r="X190" s="274"/>
      <c r="Y190" s="273"/>
      <c r="Z190" s="273"/>
    </row>
    <row r="191" ht="15.75" customHeight="1">
      <c r="F191" s="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273"/>
      <c r="V191" s="273"/>
      <c r="W191" s="273"/>
      <c r="X191" s="274"/>
      <c r="Y191" s="273"/>
      <c r="Z191" s="273"/>
    </row>
    <row r="192" ht="15.75" customHeight="1">
      <c r="F192" s="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273"/>
      <c r="V192" s="273"/>
      <c r="W192" s="273"/>
      <c r="X192" s="274"/>
      <c r="Y192" s="273"/>
      <c r="Z192" s="273"/>
    </row>
    <row r="193" ht="15.75" customHeight="1">
      <c r="F193" s="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273"/>
      <c r="V193" s="273"/>
      <c r="W193" s="273"/>
      <c r="X193" s="274"/>
      <c r="Y193" s="273"/>
      <c r="Z193" s="273"/>
    </row>
    <row r="194" ht="15.75" customHeight="1">
      <c r="F194" s="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273"/>
      <c r="V194" s="273"/>
      <c r="W194" s="273"/>
      <c r="X194" s="274"/>
      <c r="Y194" s="273"/>
      <c r="Z194" s="273"/>
    </row>
    <row r="195" ht="15.75" customHeight="1">
      <c r="F195" s="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273"/>
      <c r="V195" s="273"/>
      <c r="W195" s="273"/>
      <c r="X195" s="274"/>
      <c r="Y195" s="273"/>
      <c r="Z195" s="273"/>
    </row>
    <row r="196" ht="15.75" customHeight="1">
      <c r="F196" s="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273"/>
      <c r="V196" s="273"/>
      <c r="W196" s="273"/>
      <c r="X196" s="274"/>
      <c r="Y196" s="273"/>
      <c r="Z196" s="273"/>
    </row>
    <row r="197" ht="15.75" customHeight="1">
      <c r="F197" s="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273"/>
      <c r="V197" s="273"/>
      <c r="W197" s="273"/>
      <c r="X197" s="274"/>
      <c r="Y197" s="273"/>
      <c r="Z197" s="273"/>
    </row>
    <row r="198" ht="15.75" customHeight="1">
      <c r="F198" s="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273"/>
      <c r="V198" s="273"/>
      <c r="W198" s="273"/>
      <c r="X198" s="274"/>
      <c r="Y198" s="273"/>
      <c r="Z198" s="273"/>
    </row>
    <row r="199" ht="15.75" customHeight="1">
      <c r="F199" s="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273"/>
      <c r="V199" s="273"/>
      <c r="W199" s="273"/>
      <c r="X199" s="274"/>
      <c r="Y199" s="273"/>
      <c r="Z199" s="273"/>
    </row>
    <row r="200" ht="15.75" customHeight="1">
      <c r="F200" s="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273"/>
      <c r="V200" s="273"/>
      <c r="W200" s="273"/>
      <c r="X200" s="274"/>
      <c r="Y200" s="273"/>
      <c r="Z200" s="273"/>
    </row>
    <row r="201" ht="15.75" customHeight="1">
      <c r="F201" s="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273"/>
      <c r="V201" s="273"/>
      <c r="W201" s="273"/>
      <c r="X201" s="274"/>
      <c r="Y201" s="273"/>
      <c r="Z201" s="273"/>
    </row>
    <row r="202" ht="15.75" customHeight="1">
      <c r="F202" s="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273"/>
      <c r="V202" s="273"/>
      <c r="W202" s="273"/>
      <c r="X202" s="274"/>
      <c r="Y202" s="273"/>
      <c r="Z202" s="273"/>
    </row>
    <row r="203" ht="15.75" customHeight="1">
      <c r="F203" s="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273"/>
      <c r="V203" s="273"/>
      <c r="W203" s="273"/>
      <c r="X203" s="274"/>
      <c r="Y203" s="273"/>
      <c r="Z203" s="273"/>
    </row>
    <row r="204" ht="15.75" customHeight="1">
      <c r="F204" s="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273"/>
      <c r="V204" s="273"/>
      <c r="W204" s="273"/>
      <c r="X204" s="274"/>
      <c r="Y204" s="273"/>
      <c r="Z204" s="273"/>
    </row>
    <row r="205" ht="15.75" customHeight="1">
      <c r="F205" s="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273"/>
      <c r="V205" s="273"/>
      <c r="W205" s="273"/>
      <c r="X205" s="274"/>
      <c r="Y205" s="273"/>
      <c r="Z205" s="273"/>
    </row>
    <row r="206" ht="15.75" customHeight="1">
      <c r="F206" s="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273"/>
      <c r="V206" s="273"/>
      <c r="W206" s="273"/>
      <c r="X206" s="274"/>
      <c r="Y206" s="273"/>
      <c r="Z206" s="273"/>
    </row>
    <row r="207" ht="15.75" customHeight="1">
      <c r="F207" s="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273"/>
      <c r="V207" s="273"/>
      <c r="W207" s="273"/>
      <c r="X207" s="274"/>
      <c r="Y207" s="273"/>
      <c r="Z207" s="273"/>
    </row>
    <row r="208" ht="15.75" customHeight="1">
      <c r="F208" s="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273"/>
      <c r="V208" s="273"/>
      <c r="W208" s="273"/>
      <c r="X208" s="274"/>
      <c r="Y208" s="273"/>
      <c r="Z208" s="273"/>
    </row>
    <row r="209" ht="15.75" customHeight="1">
      <c r="F209" s="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273"/>
      <c r="V209" s="273"/>
      <c r="W209" s="273"/>
      <c r="X209" s="274"/>
      <c r="Y209" s="273"/>
      <c r="Z209" s="273"/>
    </row>
    <row r="210" ht="15.75" customHeight="1">
      <c r="F210" s="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273"/>
      <c r="V210" s="273"/>
      <c r="W210" s="273"/>
      <c r="X210" s="274"/>
      <c r="Y210" s="273"/>
      <c r="Z210" s="273"/>
    </row>
    <row r="211" ht="15.75" customHeight="1">
      <c r="F211" s="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273"/>
      <c r="V211" s="273"/>
      <c r="W211" s="273"/>
      <c r="X211" s="274"/>
      <c r="Y211" s="273"/>
      <c r="Z211" s="273"/>
    </row>
    <row r="212" ht="15.75" customHeight="1">
      <c r="F212" s="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273"/>
      <c r="V212" s="273"/>
      <c r="W212" s="273"/>
      <c r="X212" s="274"/>
      <c r="Y212" s="273"/>
      <c r="Z212" s="273"/>
    </row>
    <row r="213" ht="15.75" customHeight="1">
      <c r="F213" s="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273"/>
      <c r="V213" s="273"/>
      <c r="W213" s="273"/>
      <c r="X213" s="274"/>
      <c r="Y213" s="273"/>
      <c r="Z213" s="273"/>
    </row>
    <row r="214" ht="15.75" customHeight="1">
      <c r="F214" s="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273"/>
      <c r="V214" s="273"/>
      <c r="W214" s="273"/>
      <c r="X214" s="274"/>
      <c r="Y214" s="273"/>
      <c r="Z214" s="273"/>
    </row>
    <row r="215" ht="15.75" customHeight="1">
      <c r="F215" s="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273"/>
      <c r="V215" s="273"/>
      <c r="W215" s="273"/>
      <c r="X215" s="274"/>
      <c r="Y215" s="273"/>
      <c r="Z215" s="273"/>
    </row>
    <row r="216" ht="15.75" customHeight="1">
      <c r="F216" s="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273"/>
      <c r="V216" s="273"/>
      <c r="W216" s="273"/>
      <c r="X216" s="274"/>
      <c r="Y216" s="273"/>
      <c r="Z216" s="273"/>
    </row>
    <row r="217" ht="15.75" customHeight="1">
      <c r="F217" s="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273"/>
      <c r="V217" s="273"/>
      <c r="W217" s="273"/>
      <c r="X217" s="274"/>
      <c r="Y217" s="273"/>
      <c r="Z217" s="273"/>
    </row>
    <row r="218" ht="15.75" customHeight="1">
      <c r="F218" s="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273"/>
      <c r="V218" s="273"/>
      <c r="W218" s="273"/>
      <c r="X218" s="274"/>
      <c r="Y218" s="273"/>
      <c r="Z218" s="273"/>
    </row>
    <row r="219" ht="15.75" customHeight="1">
      <c r="F219" s="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273"/>
      <c r="V219" s="273"/>
      <c r="W219" s="273"/>
      <c r="X219" s="274"/>
      <c r="Y219" s="273"/>
      <c r="Z219" s="273"/>
    </row>
    <row r="220" ht="15.75" customHeight="1">
      <c r="F220" s="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273"/>
      <c r="V220" s="273"/>
      <c r="W220" s="273"/>
      <c r="X220" s="274"/>
      <c r="Y220" s="273"/>
      <c r="Z220" s="273"/>
    </row>
    <row r="221" ht="15.75" customHeight="1">
      <c r="F221" s="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273"/>
      <c r="V221" s="273"/>
      <c r="W221" s="273"/>
      <c r="X221" s="274"/>
      <c r="Y221" s="273"/>
      <c r="Z221" s="273"/>
    </row>
    <row r="222" ht="15.75" customHeight="1">
      <c r="F222" s="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273"/>
      <c r="V222" s="273"/>
      <c r="W222" s="273"/>
      <c r="X222" s="274"/>
      <c r="Y222" s="273"/>
      <c r="Z222" s="273"/>
    </row>
    <row r="223" ht="15.75" customHeight="1">
      <c r="F223" s="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273"/>
      <c r="V223" s="273"/>
      <c r="W223" s="273"/>
      <c r="X223" s="274"/>
      <c r="Y223" s="273"/>
      <c r="Z223" s="273"/>
    </row>
    <row r="224" ht="15.75" customHeight="1">
      <c r="F224" s="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273"/>
      <c r="V224" s="273"/>
      <c r="W224" s="273"/>
      <c r="X224" s="274"/>
      <c r="Y224" s="273"/>
      <c r="Z224" s="273"/>
    </row>
    <row r="225" ht="15.75" customHeight="1">
      <c r="F225" s="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273"/>
      <c r="V225" s="273"/>
      <c r="W225" s="273"/>
      <c r="X225" s="274"/>
      <c r="Y225" s="273"/>
      <c r="Z225" s="273"/>
    </row>
    <row r="226" ht="15.75" customHeight="1">
      <c r="F226" s="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273"/>
      <c r="V226" s="273"/>
      <c r="W226" s="273"/>
      <c r="X226" s="274"/>
      <c r="Y226" s="273"/>
      <c r="Z226" s="273"/>
    </row>
    <row r="227" ht="15.75" customHeight="1">
      <c r="F227" s="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273"/>
      <c r="V227" s="273"/>
      <c r="W227" s="273"/>
      <c r="X227" s="274"/>
      <c r="Y227" s="273"/>
      <c r="Z227" s="273"/>
    </row>
    <row r="228" ht="15.75" customHeight="1">
      <c r="F228" s="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273"/>
      <c r="V228" s="273"/>
      <c r="W228" s="273"/>
      <c r="X228" s="274"/>
      <c r="Y228" s="273"/>
      <c r="Z228" s="273"/>
    </row>
    <row r="229" ht="15.75" customHeight="1">
      <c r="F229" s="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273"/>
      <c r="V229" s="273"/>
      <c r="W229" s="273"/>
      <c r="X229" s="274"/>
      <c r="Y229" s="273"/>
      <c r="Z229" s="273"/>
    </row>
    <row r="230" ht="15.75" customHeight="1">
      <c r="F230" s="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273"/>
      <c r="V230" s="273"/>
      <c r="W230" s="273"/>
      <c r="X230" s="274"/>
      <c r="Y230" s="273"/>
      <c r="Z230" s="273"/>
    </row>
    <row r="231" ht="15.75" customHeight="1">
      <c r="F231" s="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273"/>
      <c r="V231" s="273"/>
      <c r="W231" s="273"/>
      <c r="X231" s="274"/>
      <c r="Y231" s="273"/>
      <c r="Z231" s="273"/>
    </row>
    <row r="232" ht="15.75" customHeight="1">
      <c r="F232" s="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273"/>
      <c r="V232" s="273"/>
      <c r="W232" s="273"/>
      <c r="X232" s="274"/>
      <c r="Y232" s="273"/>
      <c r="Z232" s="273"/>
    </row>
    <row r="233" ht="15.75" customHeight="1">
      <c r="F233" s="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273"/>
      <c r="V233" s="273"/>
      <c r="W233" s="273"/>
      <c r="X233" s="274"/>
      <c r="Y233" s="273"/>
      <c r="Z233" s="273"/>
    </row>
    <row r="234" ht="15.75" customHeight="1">
      <c r="F234" s="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273"/>
      <c r="V234" s="273"/>
      <c r="W234" s="273"/>
      <c r="X234" s="274"/>
      <c r="Y234" s="273"/>
      <c r="Z234" s="273"/>
    </row>
    <row r="235" ht="15.75" customHeight="1">
      <c r="F235" s="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273"/>
      <c r="V235" s="273"/>
      <c r="W235" s="273"/>
      <c r="X235" s="274"/>
      <c r="Y235" s="273"/>
      <c r="Z235" s="273"/>
    </row>
    <row r="236" ht="15.75" customHeight="1">
      <c r="F236" s="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273"/>
      <c r="V236" s="273"/>
      <c r="W236" s="273"/>
      <c r="X236" s="274"/>
      <c r="Y236" s="273"/>
      <c r="Z236" s="273"/>
    </row>
    <row r="237" ht="15.75" customHeight="1">
      <c r="F237" s="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273"/>
      <c r="V237" s="273"/>
      <c r="W237" s="273"/>
      <c r="X237" s="274"/>
      <c r="Y237" s="273"/>
      <c r="Z237" s="273"/>
    </row>
    <row r="238" ht="15.75" customHeight="1">
      <c r="F238" s="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273"/>
      <c r="V238" s="273"/>
      <c r="W238" s="273"/>
      <c r="X238" s="274"/>
      <c r="Y238" s="273"/>
      <c r="Z238" s="273"/>
    </row>
    <row r="239" ht="15.75" customHeight="1">
      <c r="F239" s="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273"/>
      <c r="V239" s="273"/>
      <c r="W239" s="273"/>
      <c r="X239" s="274"/>
      <c r="Y239" s="273"/>
      <c r="Z239" s="273"/>
    </row>
    <row r="240" ht="15.75" customHeight="1">
      <c r="F240" s="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273"/>
      <c r="V240" s="273"/>
      <c r="W240" s="273"/>
      <c r="X240" s="274"/>
      <c r="Y240" s="273"/>
      <c r="Z240" s="273"/>
    </row>
    <row r="241" ht="15.75" customHeight="1">
      <c r="F241" s="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273"/>
      <c r="V241" s="273"/>
      <c r="W241" s="273"/>
      <c r="X241" s="274"/>
      <c r="Y241" s="273"/>
      <c r="Z241" s="273"/>
    </row>
    <row r="242" ht="15.75" customHeight="1">
      <c r="F242" s="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273"/>
      <c r="V242" s="273"/>
      <c r="W242" s="273"/>
      <c r="X242" s="274"/>
      <c r="Y242" s="273"/>
      <c r="Z242" s="273"/>
    </row>
    <row r="243" ht="15.75" customHeight="1">
      <c r="F243" s="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273"/>
      <c r="V243" s="273"/>
      <c r="W243" s="273"/>
      <c r="X243" s="274"/>
      <c r="Y243" s="273"/>
      <c r="Z243" s="273"/>
    </row>
    <row r="244" ht="15.75" customHeight="1">
      <c r="F244" s="2"/>
      <c r="U244" s="273"/>
      <c r="V244" s="273"/>
      <c r="W244" s="273"/>
      <c r="X244" s="274"/>
      <c r="Y244" s="273"/>
      <c r="Z244" s="273"/>
    </row>
    <row r="245" ht="15.75" customHeight="1">
      <c r="F245" s="2"/>
      <c r="U245" s="273"/>
      <c r="V245" s="273"/>
      <c r="W245" s="273"/>
      <c r="X245" s="274"/>
      <c r="Y245" s="273"/>
      <c r="Z245" s="273"/>
    </row>
    <row r="246" ht="15.75" customHeight="1">
      <c r="F246" s="2"/>
      <c r="U246" s="273"/>
      <c r="V246" s="273"/>
      <c r="W246" s="273"/>
      <c r="X246" s="274"/>
      <c r="Y246" s="273"/>
      <c r="Z246" s="273"/>
    </row>
    <row r="247" ht="15.75" customHeight="1">
      <c r="F247" s="2"/>
      <c r="U247" s="273"/>
      <c r="V247" s="273"/>
      <c r="W247" s="273"/>
      <c r="X247" s="274"/>
      <c r="Y247" s="273"/>
      <c r="Z247" s="273"/>
    </row>
    <row r="248" ht="15.75" customHeight="1">
      <c r="F248" s="2"/>
      <c r="U248" s="273"/>
      <c r="V248" s="273"/>
      <c r="W248" s="273"/>
      <c r="X248" s="274"/>
      <c r="Y248" s="273"/>
      <c r="Z248" s="273"/>
    </row>
    <row r="249" ht="15.75" customHeight="1">
      <c r="F249" s="2"/>
      <c r="U249" s="273"/>
      <c r="V249" s="273"/>
      <c r="W249" s="273"/>
      <c r="X249" s="274"/>
      <c r="Y249" s="273"/>
      <c r="Z249" s="273"/>
    </row>
    <row r="250" ht="15.75" customHeight="1">
      <c r="F250" s="2"/>
      <c r="U250" s="273"/>
      <c r="V250" s="273"/>
      <c r="W250" s="273"/>
      <c r="X250" s="274"/>
      <c r="Y250" s="273"/>
      <c r="Z250" s="273"/>
    </row>
    <row r="251" ht="15.75" customHeight="1">
      <c r="F251" s="2"/>
      <c r="U251" s="273"/>
      <c r="V251" s="273"/>
      <c r="W251" s="273"/>
      <c r="X251" s="274"/>
      <c r="Y251" s="273"/>
      <c r="Z251" s="273"/>
    </row>
    <row r="252" ht="15.75" customHeight="1">
      <c r="F252" s="2"/>
      <c r="U252" s="273"/>
      <c r="V252" s="273"/>
      <c r="W252" s="273"/>
      <c r="X252" s="274"/>
      <c r="Y252" s="273"/>
      <c r="Z252" s="273"/>
    </row>
    <row r="253" ht="15.75" customHeight="1">
      <c r="F253" s="2"/>
      <c r="U253" s="273"/>
      <c r="V253" s="273"/>
      <c r="W253" s="273"/>
      <c r="X253" s="274"/>
      <c r="Y253" s="273"/>
      <c r="Z253" s="273"/>
    </row>
    <row r="254" ht="15.75" customHeight="1">
      <c r="F254" s="2"/>
      <c r="U254" s="273"/>
      <c r="V254" s="273"/>
      <c r="W254" s="273"/>
      <c r="X254" s="274"/>
      <c r="Y254" s="273"/>
      <c r="Z254" s="273"/>
    </row>
    <row r="255" ht="15.75" customHeight="1">
      <c r="F255" s="2"/>
      <c r="U255" s="273"/>
      <c r="V255" s="273"/>
      <c r="W255" s="273"/>
      <c r="X255" s="274"/>
      <c r="Y255" s="273"/>
      <c r="Z255" s="273"/>
    </row>
    <row r="256" ht="15.75" customHeight="1">
      <c r="F256" s="2"/>
      <c r="U256" s="273"/>
      <c r="V256" s="273"/>
      <c r="W256" s="273"/>
      <c r="X256" s="274"/>
      <c r="Y256" s="273"/>
      <c r="Z256" s="273"/>
    </row>
    <row r="257" ht="15.75" customHeight="1">
      <c r="F257" s="2"/>
      <c r="U257" s="273"/>
      <c r="V257" s="273"/>
      <c r="W257" s="273"/>
      <c r="X257" s="274"/>
      <c r="Y257" s="273"/>
      <c r="Z257" s="273"/>
    </row>
    <row r="258" ht="15.75" customHeight="1">
      <c r="F258" s="2"/>
      <c r="U258" s="273"/>
      <c r="V258" s="273"/>
      <c r="W258" s="273"/>
      <c r="X258" s="274"/>
      <c r="Y258" s="273"/>
      <c r="Z258" s="273"/>
    </row>
    <row r="259" ht="15.75" customHeight="1">
      <c r="F259" s="2"/>
      <c r="U259" s="273"/>
      <c r="V259" s="273"/>
      <c r="W259" s="273"/>
      <c r="X259" s="274"/>
      <c r="Y259" s="273"/>
      <c r="Z259" s="273"/>
    </row>
    <row r="260" ht="15.75" customHeight="1">
      <c r="F260" s="2"/>
      <c r="U260" s="273"/>
      <c r="V260" s="273"/>
      <c r="W260" s="273"/>
      <c r="X260" s="274"/>
      <c r="Y260" s="273"/>
      <c r="Z260" s="273"/>
    </row>
    <row r="261" ht="15.75" customHeight="1">
      <c r="F261" s="2"/>
      <c r="U261" s="273"/>
      <c r="V261" s="273"/>
      <c r="W261" s="273"/>
      <c r="X261" s="274"/>
      <c r="Y261" s="273"/>
      <c r="Z261" s="273"/>
    </row>
    <row r="262" ht="15.75" customHeight="1">
      <c r="F262" s="2"/>
      <c r="U262" s="273"/>
      <c r="V262" s="273"/>
      <c r="W262" s="273"/>
      <c r="X262" s="274"/>
      <c r="Y262" s="273"/>
      <c r="Z262" s="273"/>
    </row>
    <row r="263" ht="15.75" customHeight="1">
      <c r="F263" s="2"/>
      <c r="U263" s="273"/>
      <c r="V263" s="273"/>
      <c r="W263" s="273"/>
      <c r="X263" s="274"/>
      <c r="Y263" s="273"/>
      <c r="Z263" s="273"/>
    </row>
    <row r="264" ht="15.75" customHeight="1">
      <c r="F264" s="2"/>
      <c r="U264" s="273"/>
      <c r="V264" s="273"/>
      <c r="W264" s="273"/>
      <c r="X264" s="274"/>
      <c r="Y264" s="273"/>
      <c r="Z264" s="273"/>
    </row>
    <row r="265" ht="15.75" customHeight="1">
      <c r="F265" s="2"/>
      <c r="U265" s="273"/>
      <c r="V265" s="273"/>
      <c r="W265" s="273"/>
      <c r="X265" s="274"/>
      <c r="Y265" s="273"/>
      <c r="Z265" s="273"/>
    </row>
    <row r="266" ht="15.75" customHeight="1">
      <c r="F266" s="2"/>
      <c r="U266" s="273"/>
      <c r="V266" s="273"/>
      <c r="W266" s="273"/>
      <c r="X266" s="274"/>
      <c r="Y266" s="273"/>
      <c r="Z266" s="273"/>
    </row>
    <row r="267" ht="15.75" customHeight="1">
      <c r="F267" s="2"/>
      <c r="U267" s="273"/>
      <c r="V267" s="273"/>
      <c r="W267" s="273"/>
      <c r="X267" s="274"/>
      <c r="Y267" s="273"/>
      <c r="Z267" s="273"/>
    </row>
    <row r="268" ht="15.75" customHeight="1">
      <c r="F268" s="2"/>
      <c r="U268" s="273"/>
      <c r="V268" s="273"/>
      <c r="W268" s="273"/>
      <c r="X268" s="274"/>
      <c r="Y268" s="273"/>
      <c r="Z268" s="273"/>
    </row>
    <row r="269" ht="15.75" customHeight="1">
      <c r="F269" s="2"/>
      <c r="U269" s="273"/>
      <c r="V269" s="273"/>
      <c r="W269" s="273"/>
      <c r="X269" s="274"/>
      <c r="Y269" s="273"/>
      <c r="Z269" s="273"/>
    </row>
    <row r="270" ht="15.75" customHeight="1">
      <c r="F270" s="2"/>
      <c r="U270" s="273"/>
      <c r="V270" s="273"/>
      <c r="W270" s="273"/>
      <c r="X270" s="274"/>
      <c r="Y270" s="273"/>
      <c r="Z270" s="273"/>
    </row>
    <row r="271" ht="15.75" customHeight="1">
      <c r="F271" s="2"/>
      <c r="U271" s="273"/>
      <c r="V271" s="273"/>
      <c r="W271" s="273"/>
      <c r="X271" s="274"/>
      <c r="Y271" s="273"/>
      <c r="Z271" s="273"/>
    </row>
    <row r="272" ht="15.75" customHeight="1">
      <c r="F272" s="2"/>
      <c r="U272" s="273"/>
      <c r="V272" s="273"/>
      <c r="W272" s="273"/>
      <c r="X272" s="274"/>
      <c r="Y272" s="273"/>
      <c r="Z272" s="273"/>
    </row>
    <row r="273" ht="15.75" customHeight="1">
      <c r="F273" s="2"/>
      <c r="U273" s="273"/>
      <c r="V273" s="273"/>
      <c r="W273" s="273"/>
      <c r="X273" s="274"/>
      <c r="Y273" s="273"/>
      <c r="Z273" s="273"/>
    </row>
    <row r="274" ht="15.75" customHeight="1">
      <c r="F274" s="2"/>
      <c r="U274" s="273"/>
      <c r="V274" s="273"/>
      <c r="W274" s="273"/>
      <c r="X274" s="274"/>
      <c r="Y274" s="273"/>
      <c r="Z274" s="273"/>
    </row>
    <row r="275" ht="15.75" customHeight="1">
      <c r="F275" s="2"/>
      <c r="U275" s="273"/>
      <c r="V275" s="273"/>
      <c r="W275" s="273"/>
      <c r="X275" s="274"/>
      <c r="Y275" s="273"/>
      <c r="Z275" s="273"/>
    </row>
    <row r="276" ht="15.75" customHeight="1">
      <c r="F276" s="2"/>
      <c r="U276" s="273"/>
      <c r="V276" s="273"/>
      <c r="W276" s="273"/>
      <c r="X276" s="274"/>
      <c r="Y276" s="273"/>
      <c r="Z276" s="273"/>
    </row>
    <row r="277" ht="15.75" customHeight="1">
      <c r="F277" s="2"/>
      <c r="U277" s="273"/>
      <c r="V277" s="273"/>
      <c r="W277" s="273"/>
      <c r="X277" s="274"/>
      <c r="Y277" s="273"/>
      <c r="Z277" s="273"/>
    </row>
    <row r="278" ht="15.75" customHeight="1">
      <c r="F278" s="2"/>
      <c r="U278" s="273"/>
      <c r="V278" s="273"/>
      <c r="W278" s="273"/>
      <c r="X278" s="274"/>
      <c r="Y278" s="273"/>
      <c r="Z278" s="273"/>
    </row>
    <row r="279" ht="15.75" customHeight="1">
      <c r="F279" s="2"/>
      <c r="U279" s="273"/>
      <c r="V279" s="273"/>
      <c r="W279" s="273"/>
      <c r="X279" s="274"/>
      <c r="Y279" s="273"/>
      <c r="Z279" s="273"/>
    </row>
    <row r="280" ht="15.75" customHeight="1">
      <c r="F280" s="2"/>
      <c r="U280" s="273"/>
      <c r="V280" s="273"/>
      <c r="W280" s="273"/>
      <c r="X280" s="274"/>
      <c r="Y280" s="273"/>
      <c r="Z280" s="273"/>
    </row>
    <row r="281" ht="15.75" customHeight="1">
      <c r="F281" s="2"/>
      <c r="U281" s="273"/>
      <c r="V281" s="273"/>
      <c r="W281" s="273"/>
      <c r="X281" s="274"/>
      <c r="Y281" s="273"/>
      <c r="Z281" s="273"/>
    </row>
    <row r="282" ht="15.75" customHeight="1">
      <c r="F282" s="2"/>
      <c r="U282" s="273"/>
      <c r="V282" s="273"/>
      <c r="W282" s="273"/>
      <c r="X282" s="274"/>
      <c r="Y282" s="273"/>
      <c r="Z282" s="273"/>
    </row>
    <row r="283" ht="15.75" customHeight="1">
      <c r="F283" s="2"/>
      <c r="U283" s="273"/>
      <c r="V283" s="273"/>
      <c r="W283" s="273"/>
      <c r="X283" s="274"/>
      <c r="Y283" s="273"/>
      <c r="Z283" s="273"/>
    </row>
    <row r="284" ht="15.75" customHeight="1">
      <c r="F284" s="2"/>
      <c r="U284" s="273"/>
      <c r="V284" s="273"/>
      <c r="W284" s="273"/>
      <c r="X284" s="274"/>
      <c r="Y284" s="273"/>
      <c r="Z284" s="273"/>
    </row>
    <row r="285" ht="15.75" customHeight="1">
      <c r="F285" s="2"/>
      <c r="U285" s="273"/>
      <c r="V285" s="273"/>
      <c r="W285" s="273"/>
      <c r="X285" s="274"/>
      <c r="Y285" s="273"/>
      <c r="Z285" s="273"/>
    </row>
    <row r="286" ht="15.75" customHeight="1">
      <c r="F286" s="2"/>
      <c r="U286" s="273"/>
      <c r="V286" s="273"/>
      <c r="W286" s="273"/>
      <c r="X286" s="274"/>
      <c r="Y286" s="273"/>
      <c r="Z286" s="273"/>
    </row>
    <row r="287" ht="15.75" customHeight="1">
      <c r="F287" s="2"/>
      <c r="U287" s="273"/>
      <c r="V287" s="273"/>
      <c r="W287" s="273"/>
      <c r="X287" s="274"/>
      <c r="Y287" s="273"/>
      <c r="Z287" s="273"/>
    </row>
    <row r="288" ht="15.75" customHeight="1">
      <c r="F288" s="2"/>
      <c r="U288" s="273"/>
      <c r="V288" s="273"/>
      <c r="W288" s="273"/>
      <c r="X288" s="274"/>
      <c r="Y288" s="273"/>
      <c r="Z288" s="273"/>
    </row>
    <row r="289" ht="15.75" customHeight="1">
      <c r="F289" s="2"/>
      <c r="U289" s="273"/>
      <c r="V289" s="273"/>
      <c r="W289" s="273"/>
      <c r="X289" s="274"/>
      <c r="Y289" s="273"/>
      <c r="Z289" s="273"/>
    </row>
    <row r="290" ht="15.75" customHeight="1">
      <c r="F290" s="2"/>
      <c r="U290" s="273"/>
      <c r="V290" s="273"/>
      <c r="W290" s="273"/>
      <c r="X290" s="274"/>
      <c r="Y290" s="273"/>
      <c r="Z290" s="273"/>
    </row>
    <row r="291" ht="15.75" customHeight="1">
      <c r="F291" s="2"/>
      <c r="U291" s="273"/>
      <c r="V291" s="273"/>
      <c r="W291" s="273"/>
      <c r="X291" s="274"/>
      <c r="Y291" s="273"/>
      <c r="Z291" s="273"/>
    </row>
    <row r="292" ht="15.75" customHeight="1">
      <c r="F292" s="2"/>
      <c r="U292" s="273"/>
      <c r="V292" s="273"/>
      <c r="W292" s="273"/>
      <c r="X292" s="274"/>
      <c r="Y292" s="273"/>
      <c r="Z292" s="273"/>
    </row>
    <row r="293" ht="15.75" customHeight="1">
      <c r="F293" s="2"/>
      <c r="U293" s="273"/>
      <c r="V293" s="273"/>
      <c r="W293" s="273"/>
      <c r="X293" s="274"/>
      <c r="Y293" s="273"/>
      <c r="Z293" s="273"/>
    </row>
    <row r="294" ht="15.75" customHeight="1">
      <c r="F294" s="2"/>
      <c r="U294" s="273"/>
      <c r="V294" s="273"/>
      <c r="W294" s="273"/>
      <c r="X294" s="274"/>
      <c r="Y294" s="273"/>
      <c r="Z294" s="273"/>
    </row>
    <row r="295" ht="15.75" customHeight="1">
      <c r="F295" s="2"/>
      <c r="U295" s="273"/>
      <c r="V295" s="273"/>
      <c r="W295" s="273"/>
      <c r="X295" s="274"/>
      <c r="Y295" s="273"/>
      <c r="Z295" s="273"/>
    </row>
    <row r="296" ht="15.75" customHeight="1">
      <c r="F296" s="2"/>
      <c r="U296" s="273"/>
      <c r="V296" s="273"/>
      <c r="W296" s="273"/>
      <c r="X296" s="274"/>
      <c r="Y296" s="273"/>
      <c r="Z296" s="273"/>
    </row>
    <row r="297" ht="15.75" customHeight="1">
      <c r="F297" s="2"/>
      <c r="U297" s="273"/>
      <c r="V297" s="273"/>
      <c r="W297" s="273"/>
      <c r="X297" s="274"/>
      <c r="Y297" s="273"/>
      <c r="Z297" s="273"/>
    </row>
    <row r="298" ht="15.75" customHeight="1">
      <c r="F298" s="2"/>
      <c r="U298" s="273"/>
      <c r="V298" s="273"/>
      <c r="W298" s="273"/>
      <c r="X298" s="274"/>
      <c r="Y298" s="273"/>
      <c r="Z298" s="273"/>
    </row>
    <row r="299" ht="15.75" customHeight="1">
      <c r="F299" s="2"/>
      <c r="U299" s="273"/>
      <c r="V299" s="273"/>
      <c r="W299" s="273"/>
      <c r="X299" s="274"/>
      <c r="Y299" s="273"/>
      <c r="Z299" s="273"/>
    </row>
    <row r="300" ht="15.75" customHeight="1">
      <c r="F300" s="2"/>
      <c r="U300" s="273"/>
      <c r="V300" s="273"/>
      <c r="W300" s="273"/>
      <c r="X300" s="274"/>
      <c r="Y300" s="273"/>
      <c r="Z300" s="273"/>
    </row>
    <row r="301" ht="15.75" customHeight="1">
      <c r="F301" s="2"/>
      <c r="U301" s="273"/>
      <c r="V301" s="273"/>
      <c r="W301" s="273"/>
      <c r="X301" s="274"/>
      <c r="Y301" s="273"/>
      <c r="Z301" s="273"/>
    </row>
    <row r="302" ht="15.75" customHeight="1">
      <c r="F302" s="2"/>
      <c r="U302" s="273"/>
      <c r="V302" s="273"/>
      <c r="W302" s="273"/>
      <c r="X302" s="274"/>
      <c r="Y302" s="273"/>
      <c r="Z302" s="273"/>
    </row>
    <row r="303" ht="15.75" customHeight="1">
      <c r="F303" s="2"/>
      <c r="U303" s="273"/>
      <c r="V303" s="273"/>
      <c r="W303" s="273"/>
      <c r="X303" s="274"/>
      <c r="Y303" s="273"/>
      <c r="Z303" s="273"/>
    </row>
    <row r="304" ht="15.75" customHeight="1">
      <c r="F304" s="2"/>
      <c r="U304" s="273"/>
      <c r="V304" s="273"/>
      <c r="W304" s="273"/>
      <c r="X304" s="274"/>
      <c r="Y304" s="273"/>
      <c r="Z304" s="273"/>
    </row>
    <row r="305" ht="15.75" customHeight="1">
      <c r="F305" s="2"/>
      <c r="U305" s="273"/>
      <c r="V305" s="273"/>
      <c r="W305" s="273"/>
      <c r="X305" s="274"/>
      <c r="Y305" s="273"/>
      <c r="Z305" s="273"/>
    </row>
    <row r="306" ht="15.75" customHeight="1">
      <c r="F306" s="2"/>
      <c r="U306" s="273"/>
      <c r="V306" s="273"/>
      <c r="W306" s="273"/>
      <c r="X306" s="274"/>
      <c r="Y306" s="273"/>
      <c r="Z306" s="273"/>
    </row>
    <row r="307" ht="15.75" customHeight="1">
      <c r="F307" s="2"/>
      <c r="U307" s="273"/>
      <c r="V307" s="273"/>
      <c r="W307" s="273"/>
      <c r="X307" s="274"/>
      <c r="Y307" s="273"/>
      <c r="Z307" s="273"/>
    </row>
    <row r="308" ht="15.75" customHeight="1">
      <c r="F308" s="2"/>
      <c r="U308" s="273"/>
      <c r="V308" s="273"/>
      <c r="W308" s="273"/>
      <c r="X308" s="274"/>
      <c r="Y308" s="273"/>
      <c r="Z308" s="273"/>
    </row>
    <row r="309" ht="15.75" customHeight="1">
      <c r="F309" s="2"/>
      <c r="U309" s="273"/>
      <c r="V309" s="273"/>
      <c r="W309" s="273"/>
      <c r="X309" s="274"/>
      <c r="Y309" s="273"/>
      <c r="Z309" s="273"/>
    </row>
    <row r="310" ht="15.75" customHeight="1">
      <c r="F310" s="2"/>
      <c r="U310" s="273"/>
      <c r="V310" s="273"/>
      <c r="W310" s="273"/>
      <c r="X310" s="274"/>
      <c r="Y310" s="273"/>
      <c r="Z310" s="273"/>
    </row>
    <row r="311" ht="15.75" customHeight="1">
      <c r="F311" s="2"/>
      <c r="U311" s="273"/>
      <c r="V311" s="273"/>
      <c r="W311" s="273"/>
      <c r="X311" s="274"/>
      <c r="Y311" s="273"/>
      <c r="Z311" s="273"/>
    </row>
    <row r="312" ht="15.75" customHeight="1">
      <c r="F312" s="2"/>
      <c r="U312" s="273"/>
      <c r="V312" s="273"/>
      <c r="W312" s="273"/>
      <c r="X312" s="274"/>
      <c r="Y312" s="273"/>
      <c r="Z312" s="273"/>
    </row>
    <row r="313" ht="15.75" customHeight="1">
      <c r="F313" s="2"/>
      <c r="U313" s="273"/>
      <c r="V313" s="273"/>
      <c r="W313" s="273"/>
      <c r="X313" s="274"/>
      <c r="Y313" s="273"/>
      <c r="Z313" s="273"/>
    </row>
    <row r="314" ht="15.75" customHeight="1">
      <c r="F314" s="2"/>
      <c r="U314" s="273"/>
      <c r="V314" s="273"/>
      <c r="W314" s="273"/>
      <c r="X314" s="274"/>
      <c r="Y314" s="273"/>
      <c r="Z314" s="273"/>
    </row>
    <row r="315" ht="15.75" customHeight="1">
      <c r="F315" s="2"/>
      <c r="U315" s="273"/>
      <c r="V315" s="273"/>
      <c r="W315" s="273"/>
      <c r="X315" s="274"/>
      <c r="Y315" s="273"/>
      <c r="Z315" s="273"/>
    </row>
    <row r="316" ht="15.75" customHeight="1">
      <c r="F316" s="2"/>
      <c r="U316" s="273"/>
      <c r="V316" s="273"/>
      <c r="W316" s="273"/>
      <c r="X316" s="274"/>
      <c r="Y316" s="273"/>
      <c r="Z316" s="273"/>
    </row>
    <row r="317" ht="15.75" customHeight="1">
      <c r="F317" s="2"/>
      <c r="U317" s="273"/>
      <c r="V317" s="273"/>
      <c r="W317" s="273"/>
      <c r="X317" s="274"/>
      <c r="Y317" s="273"/>
      <c r="Z317" s="273"/>
    </row>
    <row r="318" ht="15.75" customHeight="1">
      <c r="F318" s="2"/>
      <c r="U318" s="273"/>
      <c r="V318" s="273"/>
      <c r="W318" s="273"/>
      <c r="X318" s="274"/>
      <c r="Y318" s="273"/>
      <c r="Z318" s="273"/>
    </row>
    <row r="319" ht="15.75" customHeight="1">
      <c r="F319" s="2"/>
      <c r="U319" s="273"/>
      <c r="V319" s="273"/>
      <c r="W319" s="273"/>
      <c r="X319" s="274"/>
      <c r="Y319" s="273"/>
      <c r="Z319" s="273"/>
    </row>
    <row r="320" ht="15.75" customHeight="1">
      <c r="F320" s="2"/>
      <c r="U320" s="273"/>
      <c r="V320" s="273"/>
      <c r="W320" s="273"/>
      <c r="X320" s="274"/>
      <c r="Y320" s="273"/>
      <c r="Z320" s="273"/>
    </row>
    <row r="321" ht="15.75" customHeight="1">
      <c r="F321" s="2"/>
      <c r="U321" s="273"/>
      <c r="V321" s="273"/>
      <c r="W321" s="273"/>
      <c r="X321" s="274"/>
      <c r="Y321" s="273"/>
      <c r="Z321" s="273"/>
    </row>
    <row r="322" ht="15.75" customHeight="1">
      <c r="F322" s="2"/>
      <c r="U322" s="273"/>
      <c r="V322" s="273"/>
      <c r="W322" s="273"/>
      <c r="X322" s="274"/>
      <c r="Y322" s="273"/>
      <c r="Z322" s="273"/>
    </row>
    <row r="323" ht="15.75" customHeight="1">
      <c r="F323" s="2"/>
      <c r="U323" s="273"/>
      <c r="V323" s="273"/>
      <c r="W323" s="273"/>
      <c r="X323" s="274"/>
      <c r="Y323" s="273"/>
      <c r="Z323" s="273"/>
    </row>
    <row r="324" ht="15.75" customHeight="1">
      <c r="F324" s="2"/>
      <c r="U324" s="273"/>
      <c r="V324" s="273"/>
      <c r="W324" s="273"/>
      <c r="X324" s="274"/>
      <c r="Y324" s="273"/>
      <c r="Z324" s="273"/>
    </row>
    <row r="325" ht="15.75" customHeight="1">
      <c r="F325" s="2"/>
      <c r="U325" s="273"/>
      <c r="V325" s="273"/>
      <c r="W325" s="273"/>
      <c r="X325" s="274"/>
      <c r="Y325" s="273"/>
      <c r="Z325" s="273"/>
    </row>
    <row r="326" ht="15.75" customHeight="1">
      <c r="F326" s="2"/>
      <c r="U326" s="273"/>
      <c r="V326" s="273"/>
      <c r="W326" s="273"/>
      <c r="X326" s="274"/>
      <c r="Y326" s="273"/>
      <c r="Z326" s="273"/>
    </row>
    <row r="327" ht="15.75" customHeight="1">
      <c r="F327" s="2"/>
      <c r="U327" s="273"/>
      <c r="V327" s="273"/>
      <c r="W327" s="273"/>
      <c r="X327" s="274"/>
      <c r="Y327" s="273"/>
      <c r="Z327" s="273"/>
    </row>
    <row r="328" ht="15.75" customHeight="1">
      <c r="F328" s="2"/>
      <c r="U328" s="273"/>
      <c r="V328" s="273"/>
      <c r="W328" s="273"/>
      <c r="X328" s="274"/>
      <c r="Y328" s="273"/>
      <c r="Z328" s="273"/>
    </row>
    <row r="329" ht="15.75" customHeight="1">
      <c r="F329" s="2"/>
      <c r="U329" s="273"/>
      <c r="V329" s="273"/>
      <c r="W329" s="273"/>
      <c r="X329" s="274"/>
      <c r="Y329" s="273"/>
      <c r="Z329" s="273"/>
    </row>
    <row r="330" ht="15.75" customHeight="1">
      <c r="F330" s="2"/>
      <c r="U330" s="273"/>
      <c r="V330" s="273"/>
      <c r="W330" s="273"/>
      <c r="X330" s="274"/>
      <c r="Y330" s="273"/>
      <c r="Z330" s="273"/>
    </row>
    <row r="331" ht="15.75" customHeight="1">
      <c r="F331" s="2"/>
      <c r="U331" s="273"/>
      <c r="V331" s="273"/>
      <c r="W331" s="273"/>
      <c r="X331" s="274"/>
      <c r="Y331" s="273"/>
      <c r="Z331" s="273"/>
    </row>
    <row r="332" ht="15.75" customHeight="1">
      <c r="F332" s="2"/>
      <c r="U332" s="273"/>
      <c r="V332" s="273"/>
      <c r="W332" s="273"/>
      <c r="X332" s="274"/>
      <c r="Y332" s="273"/>
      <c r="Z332" s="273"/>
    </row>
    <row r="333" ht="15.75" customHeight="1">
      <c r="F333" s="2"/>
      <c r="U333" s="273"/>
      <c r="V333" s="273"/>
      <c r="W333" s="273"/>
      <c r="X333" s="274"/>
      <c r="Y333" s="273"/>
      <c r="Z333" s="273"/>
    </row>
    <row r="334" ht="15.75" customHeight="1">
      <c r="F334" s="2"/>
      <c r="U334" s="273"/>
      <c r="V334" s="273"/>
      <c r="W334" s="273"/>
      <c r="X334" s="274"/>
      <c r="Y334" s="273"/>
      <c r="Z334" s="273"/>
    </row>
    <row r="335" ht="15.75" customHeight="1">
      <c r="F335" s="2"/>
      <c r="U335" s="273"/>
      <c r="V335" s="273"/>
      <c r="W335" s="273"/>
      <c r="X335" s="274"/>
      <c r="Y335" s="273"/>
      <c r="Z335" s="273"/>
    </row>
    <row r="336" ht="15.75" customHeight="1">
      <c r="F336" s="2"/>
      <c r="U336" s="273"/>
      <c r="V336" s="273"/>
      <c r="W336" s="273"/>
      <c r="X336" s="274"/>
      <c r="Y336" s="273"/>
      <c r="Z336" s="273"/>
    </row>
    <row r="337" ht="15.75" customHeight="1">
      <c r="F337" s="2"/>
      <c r="U337" s="273"/>
      <c r="V337" s="273"/>
      <c r="W337" s="273"/>
      <c r="X337" s="274"/>
      <c r="Y337" s="273"/>
      <c r="Z337" s="273"/>
    </row>
    <row r="338" ht="15.75" customHeight="1">
      <c r="F338" s="2"/>
      <c r="U338" s="273"/>
      <c r="V338" s="273"/>
      <c r="W338" s="273"/>
      <c r="X338" s="274"/>
      <c r="Y338" s="273"/>
      <c r="Z338" s="273"/>
    </row>
    <row r="339" ht="15.75" customHeight="1">
      <c r="F339" s="2"/>
      <c r="U339" s="273"/>
      <c r="V339" s="273"/>
      <c r="W339" s="273"/>
      <c r="X339" s="274"/>
      <c r="Y339" s="273"/>
      <c r="Z339" s="273"/>
    </row>
    <row r="340" ht="15.75" customHeight="1">
      <c r="F340" s="2"/>
      <c r="U340" s="273"/>
      <c r="V340" s="273"/>
      <c r="W340" s="273"/>
      <c r="X340" s="274"/>
      <c r="Y340" s="273"/>
      <c r="Z340" s="273"/>
    </row>
    <row r="341" ht="15.75" customHeight="1">
      <c r="F341" s="2"/>
      <c r="U341" s="273"/>
      <c r="V341" s="273"/>
      <c r="W341" s="273"/>
      <c r="X341" s="274"/>
      <c r="Y341" s="273"/>
      <c r="Z341" s="273"/>
    </row>
    <row r="342" ht="15.75" customHeight="1">
      <c r="F342" s="2"/>
      <c r="U342" s="273"/>
      <c r="V342" s="273"/>
      <c r="W342" s="273"/>
      <c r="X342" s="274"/>
      <c r="Y342" s="273"/>
      <c r="Z342" s="273"/>
    </row>
    <row r="343" ht="15.75" customHeight="1">
      <c r="F343" s="2"/>
      <c r="U343" s="273"/>
      <c r="V343" s="273"/>
      <c r="W343" s="273"/>
      <c r="X343" s="274"/>
      <c r="Y343" s="273"/>
      <c r="Z343" s="273"/>
    </row>
    <row r="344" ht="15.75" customHeight="1">
      <c r="F344" s="2"/>
      <c r="U344" s="273"/>
      <c r="V344" s="273"/>
      <c r="W344" s="273"/>
      <c r="X344" s="274"/>
      <c r="Y344" s="273"/>
      <c r="Z344" s="273"/>
    </row>
    <row r="345" ht="15.75" customHeight="1">
      <c r="F345" s="2"/>
      <c r="U345" s="273"/>
      <c r="V345" s="273"/>
      <c r="W345" s="273"/>
      <c r="X345" s="274"/>
      <c r="Y345" s="273"/>
      <c r="Z345" s="273"/>
    </row>
    <row r="346" ht="15.75" customHeight="1">
      <c r="F346" s="2"/>
      <c r="U346" s="273"/>
      <c r="V346" s="273"/>
      <c r="W346" s="273"/>
      <c r="X346" s="274"/>
      <c r="Y346" s="273"/>
      <c r="Z346" s="273"/>
    </row>
    <row r="347" ht="15.75" customHeight="1">
      <c r="F347" s="2"/>
      <c r="U347" s="273"/>
      <c r="V347" s="273"/>
      <c r="W347" s="273"/>
      <c r="X347" s="274"/>
      <c r="Y347" s="273"/>
      <c r="Z347" s="273"/>
    </row>
    <row r="348" ht="15.75" customHeight="1">
      <c r="F348" s="2"/>
      <c r="U348" s="273"/>
      <c r="V348" s="273"/>
      <c r="W348" s="273"/>
      <c r="X348" s="274"/>
      <c r="Y348" s="273"/>
      <c r="Z348" s="273"/>
    </row>
    <row r="349" ht="15.75" customHeight="1">
      <c r="F349" s="2"/>
      <c r="U349" s="273"/>
      <c r="V349" s="273"/>
      <c r="W349" s="273"/>
      <c r="X349" s="274"/>
      <c r="Y349" s="273"/>
      <c r="Z349" s="273"/>
    </row>
    <row r="350" ht="15.75" customHeight="1">
      <c r="F350" s="2"/>
      <c r="U350" s="273"/>
      <c r="V350" s="273"/>
      <c r="W350" s="273"/>
      <c r="X350" s="274"/>
      <c r="Y350" s="273"/>
      <c r="Z350" s="273"/>
    </row>
    <row r="351" ht="15.75" customHeight="1">
      <c r="F351" s="2"/>
      <c r="U351" s="273"/>
      <c r="V351" s="273"/>
      <c r="W351" s="273"/>
      <c r="X351" s="274"/>
      <c r="Y351" s="273"/>
      <c r="Z351" s="273"/>
    </row>
    <row r="352" ht="15.75" customHeight="1">
      <c r="F352" s="2"/>
      <c r="U352" s="273"/>
      <c r="V352" s="273"/>
      <c r="W352" s="273"/>
      <c r="X352" s="274"/>
      <c r="Y352" s="273"/>
      <c r="Z352" s="273"/>
    </row>
    <row r="353" ht="15.75" customHeight="1">
      <c r="F353" s="2"/>
      <c r="U353" s="273"/>
      <c r="V353" s="273"/>
      <c r="W353" s="273"/>
      <c r="X353" s="274"/>
      <c r="Y353" s="273"/>
      <c r="Z353" s="273"/>
    </row>
    <row r="354" ht="15.75" customHeight="1">
      <c r="F354" s="2"/>
      <c r="U354" s="273"/>
      <c r="V354" s="273"/>
      <c r="W354" s="273"/>
      <c r="X354" s="274"/>
      <c r="Y354" s="273"/>
      <c r="Z354" s="273"/>
    </row>
    <row r="355" ht="15.75" customHeight="1">
      <c r="F355" s="2"/>
      <c r="U355" s="273"/>
      <c r="V355" s="273"/>
      <c r="W355" s="273"/>
      <c r="X355" s="274"/>
      <c r="Y355" s="273"/>
      <c r="Z355" s="273"/>
    </row>
    <row r="356" ht="15.75" customHeight="1">
      <c r="F356" s="2"/>
      <c r="U356" s="273"/>
      <c r="V356" s="273"/>
      <c r="W356" s="273"/>
      <c r="X356" s="274"/>
      <c r="Y356" s="273"/>
      <c r="Z356" s="273"/>
    </row>
    <row r="357" ht="15.75" customHeight="1">
      <c r="F357" s="2"/>
      <c r="U357" s="273"/>
      <c r="V357" s="273"/>
      <c r="W357" s="273"/>
      <c r="X357" s="274"/>
      <c r="Y357" s="273"/>
      <c r="Z357" s="273"/>
    </row>
    <row r="358" ht="15.75" customHeight="1">
      <c r="F358" s="2"/>
      <c r="U358" s="273"/>
      <c r="V358" s="273"/>
      <c r="W358" s="273"/>
      <c r="X358" s="274"/>
      <c r="Y358" s="273"/>
      <c r="Z358" s="273"/>
    </row>
    <row r="359" ht="15.75" customHeight="1">
      <c r="F359" s="2"/>
      <c r="U359" s="273"/>
      <c r="V359" s="273"/>
      <c r="W359" s="273"/>
      <c r="X359" s="274"/>
      <c r="Y359" s="273"/>
      <c r="Z359" s="273"/>
    </row>
    <row r="360" ht="15.75" customHeight="1">
      <c r="F360" s="2"/>
      <c r="U360" s="273"/>
      <c r="V360" s="273"/>
      <c r="W360" s="273"/>
      <c r="X360" s="274"/>
      <c r="Y360" s="273"/>
      <c r="Z360" s="273"/>
    </row>
    <row r="361" ht="15.75" customHeight="1">
      <c r="F361" s="2"/>
      <c r="U361" s="273"/>
      <c r="V361" s="273"/>
      <c r="W361" s="273"/>
      <c r="X361" s="274"/>
      <c r="Y361" s="273"/>
      <c r="Z361" s="273"/>
    </row>
    <row r="362" ht="15.75" customHeight="1">
      <c r="F362" s="2"/>
      <c r="U362" s="273"/>
      <c r="V362" s="273"/>
      <c r="W362" s="273"/>
      <c r="X362" s="274"/>
      <c r="Y362" s="273"/>
      <c r="Z362" s="273"/>
    </row>
    <row r="363" ht="15.75" customHeight="1">
      <c r="F363" s="2"/>
      <c r="U363" s="273"/>
      <c r="V363" s="273"/>
      <c r="W363" s="273"/>
      <c r="X363" s="274"/>
      <c r="Y363" s="273"/>
      <c r="Z363" s="273"/>
    </row>
    <row r="364" ht="15.75" customHeight="1">
      <c r="F364" s="2"/>
      <c r="U364" s="273"/>
      <c r="V364" s="273"/>
      <c r="W364" s="273"/>
      <c r="X364" s="274"/>
      <c r="Y364" s="273"/>
      <c r="Z364" s="273"/>
    </row>
    <row r="365" ht="15.75" customHeight="1">
      <c r="F365" s="2"/>
      <c r="U365" s="273"/>
      <c r="V365" s="273"/>
      <c r="W365" s="273"/>
      <c r="X365" s="274"/>
      <c r="Y365" s="273"/>
      <c r="Z365" s="273"/>
    </row>
    <row r="366" ht="15.75" customHeight="1">
      <c r="F366" s="2"/>
      <c r="U366" s="273"/>
      <c r="V366" s="273"/>
      <c r="W366" s="273"/>
      <c r="X366" s="274"/>
      <c r="Y366" s="273"/>
      <c r="Z366" s="273"/>
    </row>
    <row r="367" ht="15.75" customHeight="1">
      <c r="F367" s="2"/>
      <c r="U367" s="273"/>
      <c r="V367" s="273"/>
      <c r="W367" s="273"/>
      <c r="X367" s="274"/>
      <c r="Y367" s="273"/>
      <c r="Z367" s="273"/>
    </row>
    <row r="368" ht="15.75" customHeight="1">
      <c r="F368" s="2"/>
      <c r="U368" s="273"/>
      <c r="V368" s="273"/>
      <c r="W368" s="273"/>
      <c r="X368" s="274"/>
      <c r="Y368" s="273"/>
      <c r="Z368" s="273"/>
    </row>
    <row r="369" ht="15.75" customHeight="1">
      <c r="F369" s="2"/>
      <c r="U369" s="273"/>
      <c r="V369" s="273"/>
      <c r="W369" s="273"/>
      <c r="X369" s="274"/>
      <c r="Y369" s="273"/>
      <c r="Z369" s="273"/>
    </row>
    <row r="370" ht="15.75" customHeight="1">
      <c r="F370" s="2"/>
      <c r="U370" s="273"/>
      <c r="V370" s="273"/>
      <c r="W370" s="273"/>
      <c r="X370" s="274"/>
      <c r="Y370" s="273"/>
      <c r="Z370" s="273"/>
    </row>
    <row r="371" ht="15.75" customHeight="1">
      <c r="F371" s="2"/>
      <c r="U371" s="273"/>
      <c r="V371" s="273"/>
      <c r="W371" s="273"/>
      <c r="X371" s="274"/>
      <c r="Y371" s="273"/>
      <c r="Z371" s="273"/>
    </row>
    <row r="372" ht="15.75" customHeight="1">
      <c r="F372" s="2"/>
      <c r="U372" s="273"/>
      <c r="V372" s="273"/>
      <c r="W372" s="273"/>
      <c r="X372" s="274"/>
      <c r="Y372" s="273"/>
      <c r="Z372" s="273"/>
    </row>
    <row r="373" ht="15.75" customHeight="1">
      <c r="F373" s="2"/>
      <c r="U373" s="273"/>
      <c r="V373" s="273"/>
      <c r="W373" s="273"/>
      <c r="X373" s="274"/>
      <c r="Y373" s="273"/>
      <c r="Z373" s="273"/>
    </row>
    <row r="374" ht="15.75" customHeight="1">
      <c r="F374" s="2"/>
      <c r="U374" s="273"/>
      <c r="V374" s="273"/>
      <c r="W374" s="273"/>
      <c r="X374" s="274"/>
      <c r="Y374" s="273"/>
      <c r="Z374" s="273"/>
    </row>
    <row r="375" ht="15.75" customHeight="1">
      <c r="F375" s="2"/>
      <c r="U375" s="273"/>
      <c r="V375" s="273"/>
      <c r="W375" s="273"/>
      <c r="X375" s="274"/>
      <c r="Y375" s="273"/>
      <c r="Z375" s="273"/>
    </row>
    <row r="376" ht="15.75" customHeight="1">
      <c r="F376" s="2"/>
      <c r="U376" s="273"/>
      <c r="V376" s="273"/>
      <c r="W376" s="273"/>
      <c r="X376" s="274"/>
      <c r="Y376" s="273"/>
      <c r="Z376" s="273"/>
    </row>
    <row r="377" ht="15.75" customHeight="1">
      <c r="F377" s="2"/>
      <c r="U377" s="273"/>
      <c r="V377" s="273"/>
      <c r="W377" s="273"/>
      <c r="X377" s="274"/>
      <c r="Y377" s="273"/>
      <c r="Z377" s="273"/>
    </row>
    <row r="378" ht="15.75" customHeight="1">
      <c r="F378" s="2"/>
      <c r="U378" s="273"/>
      <c r="V378" s="273"/>
      <c r="W378" s="273"/>
      <c r="X378" s="274"/>
      <c r="Y378" s="273"/>
      <c r="Z378" s="273"/>
    </row>
    <row r="379" ht="15.75" customHeight="1">
      <c r="F379" s="2"/>
      <c r="U379" s="273"/>
      <c r="V379" s="273"/>
      <c r="W379" s="273"/>
      <c r="X379" s="274"/>
      <c r="Y379" s="273"/>
      <c r="Z379" s="273"/>
    </row>
    <row r="380" ht="15.75" customHeight="1">
      <c r="F380" s="2"/>
      <c r="U380" s="273"/>
      <c r="V380" s="273"/>
      <c r="W380" s="273"/>
      <c r="X380" s="274"/>
      <c r="Y380" s="273"/>
      <c r="Z380" s="273"/>
    </row>
    <row r="381" ht="15.75" customHeight="1">
      <c r="F381" s="2"/>
      <c r="U381" s="273"/>
      <c r="V381" s="273"/>
      <c r="W381" s="273"/>
      <c r="X381" s="274"/>
      <c r="Y381" s="273"/>
      <c r="Z381" s="273"/>
    </row>
    <row r="382" ht="15.75" customHeight="1">
      <c r="F382" s="2"/>
      <c r="U382" s="273"/>
      <c r="V382" s="273"/>
      <c r="W382" s="273"/>
      <c r="X382" s="274"/>
      <c r="Y382" s="273"/>
      <c r="Z382" s="273"/>
    </row>
    <row r="383" ht="15.75" customHeight="1">
      <c r="F383" s="2"/>
      <c r="U383" s="273"/>
      <c r="V383" s="273"/>
      <c r="W383" s="273"/>
      <c r="X383" s="274"/>
      <c r="Y383" s="273"/>
      <c r="Z383" s="273"/>
    </row>
    <row r="384" ht="15.75" customHeight="1">
      <c r="F384" s="2"/>
      <c r="U384" s="273"/>
      <c r="V384" s="273"/>
      <c r="W384" s="273"/>
      <c r="X384" s="274"/>
      <c r="Y384" s="273"/>
      <c r="Z384" s="273"/>
    </row>
    <row r="385" ht="15.75" customHeight="1">
      <c r="F385" s="2"/>
      <c r="U385" s="273"/>
      <c r="V385" s="273"/>
      <c r="W385" s="273"/>
      <c r="X385" s="274"/>
      <c r="Y385" s="273"/>
      <c r="Z385" s="273"/>
    </row>
    <row r="386" ht="15.75" customHeight="1">
      <c r="F386" s="2"/>
      <c r="U386" s="273"/>
      <c r="V386" s="273"/>
      <c r="W386" s="273"/>
      <c r="X386" s="274"/>
      <c r="Y386" s="273"/>
      <c r="Z386" s="273"/>
    </row>
    <row r="387" ht="15.75" customHeight="1">
      <c r="F387" s="2"/>
      <c r="U387" s="273"/>
      <c r="V387" s="273"/>
      <c r="W387" s="273"/>
      <c r="X387" s="274"/>
      <c r="Y387" s="273"/>
      <c r="Z387" s="273"/>
    </row>
    <row r="388" ht="15.75" customHeight="1">
      <c r="F388" s="2"/>
      <c r="U388" s="273"/>
      <c r="V388" s="273"/>
      <c r="W388" s="273"/>
      <c r="X388" s="274"/>
      <c r="Y388" s="273"/>
      <c r="Z388" s="273"/>
    </row>
    <row r="389" ht="15.75" customHeight="1">
      <c r="F389" s="2"/>
      <c r="U389" s="273"/>
      <c r="V389" s="273"/>
      <c r="W389" s="273"/>
      <c r="X389" s="274"/>
      <c r="Y389" s="273"/>
      <c r="Z389" s="273"/>
    </row>
    <row r="390" ht="15.75" customHeight="1">
      <c r="F390" s="2"/>
      <c r="U390" s="273"/>
      <c r="V390" s="273"/>
      <c r="W390" s="273"/>
      <c r="X390" s="274"/>
      <c r="Y390" s="273"/>
      <c r="Z390" s="273"/>
    </row>
    <row r="391" ht="15.75" customHeight="1">
      <c r="F391" s="2"/>
      <c r="U391" s="273"/>
      <c r="V391" s="273"/>
      <c r="W391" s="273"/>
      <c r="X391" s="274"/>
      <c r="Y391" s="273"/>
      <c r="Z391" s="273"/>
    </row>
    <row r="392" ht="15.75" customHeight="1">
      <c r="F392" s="2"/>
      <c r="U392" s="273"/>
      <c r="V392" s="273"/>
      <c r="W392" s="273"/>
      <c r="X392" s="274"/>
      <c r="Y392" s="273"/>
      <c r="Z392" s="273"/>
    </row>
    <row r="393" ht="15.75" customHeight="1">
      <c r="F393" s="2"/>
      <c r="U393" s="273"/>
      <c r="V393" s="273"/>
      <c r="W393" s="273"/>
      <c r="X393" s="274"/>
      <c r="Y393" s="273"/>
      <c r="Z393" s="273"/>
    </row>
    <row r="394" ht="15.75" customHeight="1">
      <c r="F394" s="2"/>
      <c r="U394" s="273"/>
      <c r="V394" s="273"/>
      <c r="W394" s="273"/>
      <c r="X394" s="274"/>
      <c r="Y394" s="273"/>
      <c r="Z394" s="273"/>
    </row>
    <row r="395" ht="15.75" customHeight="1">
      <c r="F395" s="2"/>
      <c r="U395" s="273"/>
      <c r="V395" s="273"/>
      <c r="W395" s="273"/>
      <c r="X395" s="274"/>
      <c r="Y395" s="273"/>
      <c r="Z395" s="273"/>
    </row>
    <row r="396" ht="15.75" customHeight="1">
      <c r="F396" s="2"/>
      <c r="U396" s="273"/>
      <c r="V396" s="273"/>
      <c r="W396" s="273"/>
      <c r="X396" s="274"/>
      <c r="Y396" s="273"/>
      <c r="Z396" s="273"/>
    </row>
    <row r="397" ht="15.75" customHeight="1">
      <c r="F397" s="2"/>
      <c r="U397" s="273"/>
      <c r="V397" s="273"/>
      <c r="W397" s="273"/>
      <c r="X397" s="274"/>
      <c r="Y397" s="273"/>
      <c r="Z397" s="273"/>
    </row>
    <row r="398" ht="15.75" customHeight="1">
      <c r="F398" s="2"/>
      <c r="U398" s="273"/>
      <c r="V398" s="273"/>
      <c r="W398" s="273"/>
      <c r="X398" s="274"/>
      <c r="Y398" s="273"/>
      <c r="Z398" s="273"/>
    </row>
    <row r="399" ht="15.75" customHeight="1">
      <c r="F399" s="2"/>
      <c r="U399" s="273"/>
      <c r="V399" s="273"/>
      <c r="W399" s="273"/>
      <c r="X399" s="274"/>
      <c r="Y399" s="273"/>
      <c r="Z399" s="273"/>
    </row>
    <row r="400" ht="15.75" customHeight="1">
      <c r="F400" s="2"/>
      <c r="U400" s="273"/>
      <c r="V400" s="273"/>
      <c r="W400" s="273"/>
      <c r="X400" s="274"/>
      <c r="Y400" s="273"/>
      <c r="Z400" s="273"/>
    </row>
    <row r="401" ht="15.75" customHeight="1">
      <c r="F401" s="2"/>
      <c r="U401" s="273"/>
      <c r="V401" s="273"/>
      <c r="W401" s="273"/>
      <c r="X401" s="274"/>
      <c r="Y401" s="273"/>
      <c r="Z401" s="273"/>
    </row>
    <row r="402" ht="15.75" customHeight="1">
      <c r="F402" s="2"/>
      <c r="U402" s="273"/>
      <c r="V402" s="273"/>
      <c r="W402" s="273"/>
      <c r="X402" s="274"/>
      <c r="Y402" s="273"/>
      <c r="Z402" s="273"/>
    </row>
    <row r="403" ht="15.75" customHeight="1">
      <c r="F403" s="2"/>
      <c r="U403" s="273"/>
      <c r="V403" s="273"/>
      <c r="W403" s="273"/>
      <c r="X403" s="274"/>
      <c r="Y403" s="273"/>
      <c r="Z403" s="273"/>
    </row>
    <row r="404" ht="15.75" customHeight="1">
      <c r="F404" s="2"/>
      <c r="U404" s="273"/>
      <c r="V404" s="273"/>
      <c r="W404" s="273"/>
      <c r="X404" s="274"/>
      <c r="Y404" s="273"/>
      <c r="Z404" s="273"/>
    </row>
    <row r="405" ht="15.75" customHeight="1">
      <c r="F405" s="2"/>
      <c r="U405" s="273"/>
      <c r="V405" s="273"/>
      <c r="W405" s="273"/>
      <c r="X405" s="274"/>
      <c r="Y405" s="273"/>
      <c r="Z405" s="273"/>
    </row>
    <row r="406" ht="15.75" customHeight="1">
      <c r="F406" s="2"/>
      <c r="U406" s="273"/>
      <c r="V406" s="273"/>
      <c r="W406" s="273"/>
      <c r="X406" s="274"/>
      <c r="Y406" s="273"/>
      <c r="Z406" s="273"/>
    </row>
    <row r="407" ht="15.75" customHeight="1">
      <c r="F407" s="2"/>
      <c r="U407" s="273"/>
      <c r="V407" s="273"/>
      <c r="W407" s="273"/>
      <c r="X407" s="274"/>
      <c r="Y407" s="273"/>
      <c r="Z407" s="273"/>
    </row>
    <row r="408" ht="15.75" customHeight="1">
      <c r="F408" s="2"/>
      <c r="U408" s="273"/>
      <c r="V408" s="273"/>
      <c r="W408" s="273"/>
      <c r="X408" s="274"/>
      <c r="Y408" s="273"/>
      <c r="Z408" s="273"/>
    </row>
    <row r="409" ht="15.75" customHeight="1">
      <c r="F409" s="2"/>
      <c r="U409" s="273"/>
      <c r="V409" s="273"/>
      <c r="W409" s="273"/>
      <c r="X409" s="274"/>
      <c r="Y409" s="273"/>
      <c r="Z409" s="273"/>
    </row>
    <row r="410" ht="15.75" customHeight="1">
      <c r="F410" s="2"/>
      <c r="U410" s="273"/>
      <c r="V410" s="273"/>
      <c r="W410" s="273"/>
      <c r="X410" s="274"/>
      <c r="Y410" s="273"/>
      <c r="Z410" s="273"/>
    </row>
    <row r="411" ht="15.75" customHeight="1">
      <c r="F411" s="2"/>
      <c r="U411" s="273"/>
      <c r="V411" s="273"/>
      <c r="W411" s="273"/>
      <c r="X411" s="274"/>
      <c r="Y411" s="273"/>
      <c r="Z411" s="273"/>
    </row>
    <row r="412" ht="15.75" customHeight="1">
      <c r="F412" s="2"/>
      <c r="U412" s="273"/>
      <c r="V412" s="273"/>
      <c r="W412" s="273"/>
      <c r="X412" s="274"/>
      <c r="Y412" s="273"/>
      <c r="Z412" s="273"/>
    </row>
    <row r="413" ht="15.75" customHeight="1">
      <c r="F413" s="2"/>
      <c r="U413" s="273"/>
      <c r="V413" s="273"/>
      <c r="W413" s="273"/>
      <c r="X413" s="274"/>
      <c r="Y413" s="273"/>
      <c r="Z413" s="273"/>
    </row>
    <row r="414" ht="15.75" customHeight="1">
      <c r="F414" s="2"/>
      <c r="U414" s="273"/>
      <c r="V414" s="273"/>
      <c r="W414" s="273"/>
      <c r="X414" s="274"/>
      <c r="Y414" s="273"/>
      <c r="Z414" s="273"/>
    </row>
    <row r="415" ht="15.75" customHeight="1">
      <c r="F415" s="2"/>
      <c r="U415" s="273"/>
      <c r="V415" s="273"/>
      <c r="W415" s="273"/>
      <c r="X415" s="274"/>
      <c r="Y415" s="273"/>
      <c r="Z415" s="273"/>
    </row>
    <row r="416" ht="15.75" customHeight="1">
      <c r="F416" s="2"/>
      <c r="U416" s="273"/>
      <c r="V416" s="273"/>
      <c r="W416" s="273"/>
      <c r="X416" s="274"/>
      <c r="Y416" s="273"/>
      <c r="Z416" s="273"/>
    </row>
    <row r="417" ht="15.75" customHeight="1">
      <c r="F417" s="2"/>
      <c r="U417" s="273"/>
      <c r="V417" s="273"/>
      <c r="W417" s="273"/>
      <c r="X417" s="274"/>
      <c r="Y417" s="273"/>
      <c r="Z417" s="273"/>
    </row>
    <row r="418" ht="15.75" customHeight="1">
      <c r="F418" s="2"/>
      <c r="U418" s="273"/>
      <c r="V418" s="273"/>
      <c r="W418" s="273"/>
      <c r="X418" s="274"/>
      <c r="Y418" s="273"/>
      <c r="Z418" s="273"/>
    </row>
    <row r="419" ht="15.75" customHeight="1">
      <c r="F419" s="2"/>
      <c r="U419" s="273"/>
      <c r="V419" s="273"/>
      <c r="W419" s="273"/>
      <c r="X419" s="274"/>
      <c r="Y419" s="273"/>
      <c r="Z419" s="273"/>
    </row>
    <row r="420" ht="15.75" customHeight="1">
      <c r="F420" s="2"/>
      <c r="U420" s="273"/>
      <c r="V420" s="273"/>
      <c r="W420" s="273"/>
      <c r="X420" s="274"/>
      <c r="Y420" s="273"/>
      <c r="Z420" s="273"/>
    </row>
    <row r="421" ht="15.75" customHeight="1">
      <c r="F421" s="2"/>
      <c r="U421" s="273"/>
      <c r="V421" s="273"/>
      <c r="W421" s="273"/>
      <c r="X421" s="274"/>
      <c r="Y421" s="273"/>
      <c r="Z421" s="273"/>
    </row>
    <row r="422" ht="15.75" customHeight="1">
      <c r="F422" s="2"/>
      <c r="U422" s="273"/>
      <c r="V422" s="273"/>
      <c r="W422" s="273"/>
      <c r="X422" s="274"/>
      <c r="Y422" s="273"/>
      <c r="Z422" s="273"/>
    </row>
    <row r="423" ht="15.75" customHeight="1">
      <c r="F423" s="2"/>
      <c r="U423" s="273"/>
      <c r="V423" s="273"/>
      <c r="W423" s="273"/>
      <c r="X423" s="274"/>
      <c r="Y423" s="273"/>
      <c r="Z423" s="273"/>
    </row>
    <row r="424" ht="15.75" customHeight="1">
      <c r="F424" s="2"/>
      <c r="U424" s="273"/>
      <c r="V424" s="273"/>
      <c r="W424" s="273"/>
      <c r="X424" s="274"/>
      <c r="Y424" s="273"/>
      <c r="Z424" s="273"/>
    </row>
    <row r="425" ht="15.75" customHeight="1">
      <c r="F425" s="2"/>
      <c r="U425" s="273"/>
      <c r="V425" s="273"/>
      <c r="W425" s="273"/>
      <c r="X425" s="274"/>
      <c r="Y425" s="273"/>
      <c r="Z425" s="273"/>
    </row>
    <row r="426" ht="15.75" customHeight="1">
      <c r="F426" s="2"/>
      <c r="U426" s="273"/>
      <c r="V426" s="273"/>
      <c r="W426" s="273"/>
      <c r="X426" s="274"/>
      <c r="Y426" s="273"/>
      <c r="Z426" s="273"/>
    </row>
    <row r="427" ht="15.75" customHeight="1">
      <c r="F427" s="2"/>
      <c r="U427" s="273"/>
      <c r="V427" s="273"/>
      <c r="W427" s="273"/>
      <c r="X427" s="274"/>
      <c r="Y427" s="273"/>
      <c r="Z427" s="273"/>
    </row>
    <row r="428" ht="15.75" customHeight="1">
      <c r="F428" s="2"/>
      <c r="U428" s="273"/>
      <c r="V428" s="273"/>
      <c r="W428" s="273"/>
      <c r="X428" s="274"/>
      <c r="Y428" s="273"/>
      <c r="Z428" s="273"/>
    </row>
    <row r="429" ht="15.75" customHeight="1">
      <c r="F429" s="2"/>
      <c r="U429" s="273"/>
      <c r="V429" s="273"/>
      <c r="W429" s="273"/>
      <c r="X429" s="274"/>
      <c r="Y429" s="273"/>
      <c r="Z429" s="273"/>
    </row>
    <row r="430" ht="15.75" customHeight="1">
      <c r="F430" s="2"/>
      <c r="U430" s="273"/>
      <c r="V430" s="273"/>
      <c r="W430" s="273"/>
      <c r="X430" s="274"/>
      <c r="Y430" s="273"/>
      <c r="Z430" s="273"/>
    </row>
    <row r="431" ht="15.75" customHeight="1">
      <c r="F431" s="2"/>
      <c r="U431" s="273"/>
      <c r="V431" s="273"/>
      <c r="W431" s="273"/>
      <c r="X431" s="274"/>
      <c r="Y431" s="273"/>
      <c r="Z431" s="273"/>
    </row>
    <row r="432" ht="15.75" customHeight="1">
      <c r="F432" s="2"/>
      <c r="U432" s="273"/>
      <c r="V432" s="273"/>
      <c r="W432" s="273"/>
      <c r="X432" s="274"/>
      <c r="Y432" s="273"/>
      <c r="Z432" s="273"/>
    </row>
    <row r="433" ht="15.75" customHeight="1">
      <c r="F433" s="2"/>
      <c r="U433" s="273"/>
      <c r="V433" s="273"/>
      <c r="W433" s="273"/>
      <c r="X433" s="274"/>
      <c r="Y433" s="273"/>
      <c r="Z433" s="273"/>
    </row>
    <row r="434" ht="15.75" customHeight="1">
      <c r="F434" s="2"/>
      <c r="U434" s="273"/>
      <c r="V434" s="273"/>
      <c r="W434" s="273"/>
      <c r="X434" s="274"/>
      <c r="Y434" s="273"/>
      <c r="Z434" s="273"/>
    </row>
    <row r="435" ht="15.75" customHeight="1">
      <c r="F435" s="2"/>
      <c r="U435" s="273"/>
      <c r="V435" s="273"/>
      <c r="W435" s="273"/>
      <c r="X435" s="274"/>
      <c r="Y435" s="273"/>
      <c r="Z435" s="273"/>
    </row>
    <row r="436" ht="15.75" customHeight="1">
      <c r="F436" s="2"/>
      <c r="U436" s="273"/>
      <c r="V436" s="273"/>
      <c r="W436" s="273"/>
      <c r="X436" s="274"/>
      <c r="Y436" s="273"/>
      <c r="Z436" s="273"/>
    </row>
    <row r="437" ht="15.75" customHeight="1">
      <c r="F437" s="2"/>
      <c r="U437" s="273"/>
      <c r="V437" s="273"/>
      <c r="W437" s="273"/>
      <c r="X437" s="274"/>
      <c r="Y437" s="273"/>
      <c r="Z437" s="273"/>
    </row>
    <row r="438" ht="15.75" customHeight="1">
      <c r="F438" s="2"/>
      <c r="U438" s="273"/>
      <c r="V438" s="273"/>
      <c r="W438" s="273"/>
      <c r="X438" s="274"/>
      <c r="Y438" s="273"/>
      <c r="Z438" s="273"/>
    </row>
    <row r="439" ht="15.75" customHeight="1">
      <c r="F439" s="2"/>
      <c r="U439" s="273"/>
      <c r="V439" s="273"/>
      <c r="W439" s="273"/>
      <c r="X439" s="274"/>
      <c r="Y439" s="273"/>
      <c r="Z439" s="273"/>
    </row>
    <row r="440" ht="15.75" customHeight="1">
      <c r="F440" s="2"/>
      <c r="U440" s="273"/>
      <c r="V440" s="273"/>
      <c r="W440" s="273"/>
      <c r="X440" s="274"/>
      <c r="Y440" s="273"/>
      <c r="Z440" s="273"/>
    </row>
    <row r="441" ht="15.75" customHeight="1">
      <c r="F441" s="2"/>
      <c r="U441" s="273"/>
      <c r="V441" s="273"/>
      <c r="W441" s="273"/>
      <c r="X441" s="274"/>
      <c r="Y441" s="273"/>
      <c r="Z441" s="273"/>
    </row>
    <row r="442" ht="15.75" customHeight="1">
      <c r="F442" s="2"/>
      <c r="U442" s="273"/>
      <c r="V442" s="273"/>
      <c r="W442" s="273"/>
      <c r="X442" s="274"/>
      <c r="Y442" s="273"/>
      <c r="Z442" s="273"/>
    </row>
    <row r="443" ht="15.75" customHeight="1">
      <c r="F443" s="2"/>
      <c r="U443" s="273"/>
      <c r="V443" s="273"/>
      <c r="W443" s="273"/>
      <c r="X443" s="274"/>
      <c r="Y443" s="273"/>
      <c r="Z443" s="273"/>
    </row>
    <row r="444" ht="15.75" customHeight="1">
      <c r="F444" s="2"/>
      <c r="U444" s="273"/>
      <c r="V444" s="273"/>
      <c r="W444" s="273"/>
      <c r="X444" s="274"/>
      <c r="Y444" s="273"/>
      <c r="Z444" s="273"/>
    </row>
    <row r="445" ht="15.75" customHeight="1">
      <c r="F445" s="2"/>
      <c r="U445" s="273"/>
      <c r="V445" s="273"/>
      <c r="W445" s="273"/>
      <c r="X445" s="274"/>
      <c r="Y445" s="273"/>
      <c r="Z445" s="273"/>
    </row>
    <row r="446" ht="15.75" customHeight="1">
      <c r="F446" s="2"/>
      <c r="U446" s="273"/>
      <c r="V446" s="273"/>
      <c r="W446" s="273"/>
      <c r="X446" s="274"/>
      <c r="Y446" s="273"/>
      <c r="Z446" s="273"/>
    </row>
    <row r="447" ht="15.75" customHeight="1">
      <c r="F447" s="2"/>
      <c r="U447" s="273"/>
      <c r="V447" s="273"/>
      <c r="W447" s="273"/>
      <c r="X447" s="274"/>
      <c r="Y447" s="273"/>
      <c r="Z447" s="273"/>
    </row>
    <row r="448" ht="15.75" customHeight="1">
      <c r="F448" s="2"/>
      <c r="U448" s="273"/>
      <c r="V448" s="273"/>
      <c r="W448" s="273"/>
      <c r="X448" s="274"/>
      <c r="Y448" s="273"/>
      <c r="Z448" s="273"/>
    </row>
    <row r="449" ht="15.75" customHeight="1">
      <c r="F449" s="2"/>
      <c r="U449" s="273"/>
      <c r="V449" s="273"/>
      <c r="W449" s="273"/>
      <c r="X449" s="274"/>
      <c r="Y449" s="273"/>
      <c r="Z449" s="273"/>
    </row>
    <row r="450" ht="15.75" customHeight="1">
      <c r="F450" s="2"/>
      <c r="U450" s="273"/>
      <c r="V450" s="273"/>
      <c r="W450" s="273"/>
      <c r="X450" s="274"/>
      <c r="Y450" s="273"/>
      <c r="Z450" s="273"/>
    </row>
    <row r="451" ht="15.75" customHeight="1">
      <c r="F451" s="2"/>
      <c r="U451" s="273"/>
      <c r="V451" s="273"/>
      <c r="W451" s="273"/>
      <c r="X451" s="274"/>
      <c r="Y451" s="273"/>
      <c r="Z451" s="273"/>
    </row>
    <row r="452" ht="15.75" customHeight="1">
      <c r="F452" s="2"/>
      <c r="U452" s="273"/>
      <c r="V452" s="273"/>
      <c r="W452" s="273"/>
      <c r="X452" s="274"/>
      <c r="Y452" s="273"/>
      <c r="Z452" s="273"/>
    </row>
    <row r="453" ht="15.75" customHeight="1">
      <c r="F453" s="2"/>
      <c r="U453" s="273"/>
      <c r="V453" s="273"/>
      <c r="W453" s="273"/>
      <c r="X453" s="274"/>
      <c r="Y453" s="273"/>
      <c r="Z453" s="273"/>
    </row>
    <row r="454" ht="15.75" customHeight="1">
      <c r="F454" s="2"/>
      <c r="U454" s="273"/>
      <c r="V454" s="273"/>
      <c r="W454" s="273"/>
      <c r="X454" s="274"/>
      <c r="Y454" s="273"/>
      <c r="Z454" s="273"/>
    </row>
    <row r="455" ht="15.75" customHeight="1">
      <c r="F455" s="2"/>
      <c r="U455" s="273"/>
      <c r="V455" s="273"/>
      <c r="W455" s="273"/>
      <c r="X455" s="274"/>
      <c r="Y455" s="273"/>
      <c r="Z455" s="273"/>
    </row>
    <row r="456" ht="15.75" customHeight="1">
      <c r="F456" s="2"/>
      <c r="U456" s="273"/>
      <c r="V456" s="273"/>
      <c r="W456" s="273"/>
      <c r="X456" s="274"/>
      <c r="Y456" s="273"/>
      <c r="Z456" s="273"/>
    </row>
    <row r="457" ht="15.75" customHeight="1">
      <c r="F457" s="2"/>
      <c r="U457" s="273"/>
      <c r="V457" s="273"/>
      <c r="W457" s="273"/>
      <c r="X457" s="274"/>
      <c r="Y457" s="273"/>
      <c r="Z457" s="273"/>
    </row>
    <row r="458" ht="15.75" customHeight="1">
      <c r="F458" s="2"/>
      <c r="U458" s="273"/>
      <c r="V458" s="273"/>
      <c r="W458" s="273"/>
      <c r="X458" s="274"/>
      <c r="Y458" s="273"/>
      <c r="Z458" s="273"/>
    </row>
    <row r="459" ht="15.75" customHeight="1">
      <c r="F459" s="2"/>
      <c r="U459" s="273"/>
      <c r="V459" s="273"/>
      <c r="W459" s="273"/>
      <c r="X459" s="274"/>
      <c r="Y459" s="273"/>
      <c r="Z459" s="273"/>
    </row>
    <row r="460" ht="15.75" customHeight="1">
      <c r="F460" s="2"/>
      <c r="U460" s="273"/>
      <c r="V460" s="273"/>
      <c r="W460" s="273"/>
      <c r="X460" s="274"/>
      <c r="Y460" s="273"/>
      <c r="Z460" s="273"/>
    </row>
    <row r="461" ht="15.75" customHeight="1">
      <c r="F461" s="2"/>
      <c r="U461" s="273"/>
      <c r="V461" s="273"/>
      <c r="W461" s="273"/>
      <c r="X461" s="274"/>
      <c r="Y461" s="273"/>
      <c r="Z461" s="273"/>
    </row>
    <row r="462" ht="15.75" customHeight="1">
      <c r="F462" s="2"/>
      <c r="U462" s="273"/>
      <c r="V462" s="273"/>
      <c r="W462" s="273"/>
      <c r="X462" s="274"/>
      <c r="Y462" s="273"/>
      <c r="Z462" s="273"/>
    </row>
    <row r="463" ht="15.75" customHeight="1">
      <c r="F463" s="2"/>
      <c r="U463" s="273"/>
      <c r="V463" s="273"/>
      <c r="W463" s="273"/>
      <c r="X463" s="274"/>
      <c r="Y463" s="273"/>
      <c r="Z463" s="273"/>
    </row>
    <row r="464" ht="15.75" customHeight="1">
      <c r="F464" s="2"/>
      <c r="U464" s="273"/>
      <c r="V464" s="273"/>
      <c r="W464" s="273"/>
      <c r="X464" s="274"/>
      <c r="Y464" s="273"/>
      <c r="Z464" s="273"/>
    </row>
    <row r="465" ht="15.75" customHeight="1">
      <c r="F465" s="2"/>
      <c r="U465" s="273"/>
      <c r="V465" s="273"/>
      <c r="W465" s="273"/>
      <c r="X465" s="274"/>
      <c r="Y465" s="273"/>
      <c r="Z465" s="273"/>
    </row>
    <row r="466" ht="15.75" customHeight="1">
      <c r="F466" s="2"/>
      <c r="U466" s="273"/>
      <c r="V466" s="273"/>
      <c r="W466" s="273"/>
      <c r="X466" s="274"/>
      <c r="Y466" s="273"/>
      <c r="Z466" s="273"/>
    </row>
    <row r="467" ht="15.75" customHeight="1">
      <c r="F467" s="2"/>
      <c r="U467" s="273"/>
      <c r="V467" s="273"/>
      <c r="W467" s="273"/>
      <c r="X467" s="274"/>
      <c r="Y467" s="273"/>
      <c r="Z467" s="273"/>
    </row>
    <row r="468" ht="15.75" customHeight="1">
      <c r="F468" s="2"/>
      <c r="U468" s="273"/>
      <c r="V468" s="273"/>
      <c r="W468" s="273"/>
      <c r="X468" s="274"/>
      <c r="Y468" s="273"/>
      <c r="Z468" s="273"/>
    </row>
    <row r="469" ht="15.75" customHeight="1">
      <c r="F469" s="2"/>
      <c r="U469" s="273"/>
      <c r="V469" s="273"/>
      <c r="W469" s="273"/>
      <c r="X469" s="274"/>
      <c r="Y469" s="273"/>
      <c r="Z469" s="273"/>
    </row>
    <row r="470" ht="15.75" customHeight="1">
      <c r="F470" s="2"/>
      <c r="U470" s="273"/>
      <c r="V470" s="273"/>
      <c r="W470" s="273"/>
      <c r="X470" s="274"/>
      <c r="Y470" s="273"/>
      <c r="Z470" s="273"/>
    </row>
    <row r="471" ht="15.75" customHeight="1">
      <c r="F471" s="2"/>
      <c r="U471" s="273"/>
      <c r="V471" s="273"/>
      <c r="W471" s="273"/>
      <c r="X471" s="274"/>
      <c r="Y471" s="273"/>
      <c r="Z471" s="273"/>
    </row>
    <row r="472" ht="15.75" customHeight="1">
      <c r="F472" s="2"/>
      <c r="U472" s="273"/>
      <c r="V472" s="273"/>
      <c r="W472" s="273"/>
      <c r="X472" s="274"/>
      <c r="Y472" s="273"/>
      <c r="Z472" s="273"/>
    </row>
    <row r="473" ht="15.75" customHeight="1">
      <c r="F473" s="2"/>
      <c r="U473" s="273"/>
      <c r="V473" s="273"/>
      <c r="W473" s="273"/>
      <c r="X473" s="274"/>
      <c r="Y473" s="273"/>
      <c r="Z473" s="273"/>
    </row>
    <row r="474" ht="15.75" customHeight="1">
      <c r="F474" s="2"/>
      <c r="U474" s="273"/>
      <c r="V474" s="273"/>
      <c r="W474" s="273"/>
      <c r="X474" s="274"/>
      <c r="Y474" s="273"/>
      <c r="Z474" s="273"/>
    </row>
    <row r="475" ht="15.75" customHeight="1">
      <c r="F475" s="2"/>
      <c r="U475" s="273"/>
      <c r="V475" s="273"/>
      <c r="W475" s="273"/>
      <c r="X475" s="274"/>
      <c r="Y475" s="273"/>
      <c r="Z475" s="273"/>
    </row>
    <row r="476" ht="15.75" customHeight="1">
      <c r="F476" s="2"/>
      <c r="U476" s="273"/>
      <c r="V476" s="273"/>
      <c r="W476" s="273"/>
      <c r="X476" s="274"/>
      <c r="Y476" s="273"/>
      <c r="Z476" s="273"/>
    </row>
    <row r="477" ht="15.75" customHeight="1">
      <c r="F477" s="2"/>
      <c r="U477" s="273"/>
      <c r="V477" s="273"/>
      <c r="W477" s="273"/>
      <c r="X477" s="274"/>
      <c r="Y477" s="273"/>
      <c r="Z477" s="273"/>
    </row>
    <row r="478" ht="15.75" customHeight="1">
      <c r="F478" s="2"/>
      <c r="U478" s="273"/>
      <c r="V478" s="273"/>
      <c r="W478" s="273"/>
      <c r="X478" s="274"/>
      <c r="Y478" s="273"/>
      <c r="Z478" s="273"/>
    </row>
    <row r="479" ht="15.75" customHeight="1">
      <c r="F479" s="2"/>
      <c r="U479" s="273"/>
      <c r="V479" s="273"/>
      <c r="W479" s="273"/>
      <c r="X479" s="274"/>
      <c r="Y479" s="273"/>
      <c r="Z479" s="273"/>
    </row>
    <row r="480" ht="15.75" customHeight="1">
      <c r="F480" s="2"/>
      <c r="U480" s="273"/>
      <c r="V480" s="273"/>
      <c r="W480" s="273"/>
      <c r="X480" s="274"/>
      <c r="Y480" s="273"/>
      <c r="Z480" s="273"/>
    </row>
    <row r="481" ht="15.75" customHeight="1">
      <c r="F481" s="2"/>
      <c r="U481" s="273"/>
      <c r="V481" s="273"/>
      <c r="W481" s="273"/>
      <c r="X481" s="274"/>
      <c r="Y481" s="273"/>
      <c r="Z481" s="273"/>
    </row>
    <row r="482" ht="15.75" customHeight="1">
      <c r="F482" s="2"/>
      <c r="U482" s="273"/>
      <c r="V482" s="273"/>
      <c r="W482" s="273"/>
      <c r="X482" s="274"/>
      <c r="Y482" s="273"/>
      <c r="Z482" s="273"/>
    </row>
    <row r="483" ht="15.75" customHeight="1">
      <c r="F483" s="2"/>
      <c r="U483" s="273"/>
      <c r="V483" s="273"/>
      <c r="W483" s="273"/>
      <c r="X483" s="274"/>
      <c r="Y483" s="273"/>
      <c r="Z483" s="273"/>
    </row>
    <row r="484" ht="15.75" customHeight="1">
      <c r="F484" s="2"/>
      <c r="U484" s="273"/>
      <c r="V484" s="273"/>
      <c r="W484" s="273"/>
      <c r="X484" s="274"/>
      <c r="Y484" s="273"/>
      <c r="Z484" s="273"/>
    </row>
    <row r="485" ht="15.75" customHeight="1">
      <c r="F485" s="2"/>
      <c r="U485" s="273"/>
      <c r="V485" s="273"/>
      <c r="W485" s="273"/>
      <c r="X485" s="274"/>
      <c r="Y485" s="273"/>
      <c r="Z485" s="273"/>
    </row>
    <row r="486" ht="15.75" customHeight="1">
      <c r="F486" s="2"/>
      <c r="U486" s="273"/>
      <c r="V486" s="273"/>
      <c r="W486" s="273"/>
      <c r="X486" s="274"/>
      <c r="Y486" s="273"/>
      <c r="Z486" s="273"/>
    </row>
    <row r="487" ht="15.75" customHeight="1">
      <c r="F487" s="2"/>
      <c r="U487" s="273"/>
      <c r="V487" s="273"/>
      <c r="W487" s="273"/>
      <c r="X487" s="274"/>
      <c r="Y487" s="273"/>
      <c r="Z487" s="273"/>
    </row>
    <row r="488" ht="15.75" customHeight="1">
      <c r="F488" s="2"/>
      <c r="U488" s="273"/>
      <c r="V488" s="273"/>
      <c r="W488" s="273"/>
      <c r="X488" s="274"/>
      <c r="Y488" s="273"/>
      <c r="Z488" s="273"/>
    </row>
    <row r="489" ht="15.75" customHeight="1">
      <c r="F489" s="2"/>
      <c r="U489" s="273"/>
      <c r="V489" s="273"/>
      <c r="W489" s="273"/>
      <c r="X489" s="274"/>
      <c r="Y489" s="273"/>
      <c r="Z489" s="273"/>
    </row>
    <row r="490" ht="15.75" customHeight="1">
      <c r="F490" s="2"/>
      <c r="U490" s="273"/>
      <c r="V490" s="273"/>
      <c r="W490" s="273"/>
      <c r="X490" s="274"/>
      <c r="Y490" s="273"/>
      <c r="Z490" s="273"/>
    </row>
    <row r="491" ht="15.75" customHeight="1">
      <c r="F491" s="2"/>
      <c r="U491" s="273"/>
      <c r="V491" s="273"/>
      <c r="W491" s="273"/>
      <c r="X491" s="274"/>
      <c r="Y491" s="273"/>
      <c r="Z491" s="273"/>
    </row>
    <row r="492" ht="15.75" customHeight="1">
      <c r="F492" s="2"/>
      <c r="U492" s="273"/>
      <c r="V492" s="273"/>
      <c r="W492" s="273"/>
      <c r="X492" s="274"/>
      <c r="Y492" s="273"/>
      <c r="Z492" s="273"/>
    </row>
    <row r="493" ht="15.75" customHeight="1">
      <c r="F493" s="2"/>
      <c r="U493" s="273"/>
      <c r="V493" s="273"/>
      <c r="W493" s="273"/>
      <c r="X493" s="274"/>
      <c r="Y493" s="273"/>
      <c r="Z493" s="273"/>
    </row>
    <row r="494" ht="15.75" customHeight="1">
      <c r="F494" s="2"/>
      <c r="U494" s="273"/>
      <c r="V494" s="273"/>
      <c r="W494" s="273"/>
      <c r="X494" s="274"/>
      <c r="Y494" s="273"/>
      <c r="Z494" s="273"/>
    </row>
    <row r="495" ht="15.75" customHeight="1">
      <c r="F495" s="2"/>
      <c r="U495" s="273"/>
      <c r="V495" s="273"/>
      <c r="W495" s="273"/>
      <c r="X495" s="274"/>
      <c r="Y495" s="273"/>
      <c r="Z495" s="273"/>
    </row>
    <row r="496" ht="15.75" customHeight="1">
      <c r="F496" s="2"/>
      <c r="U496" s="273"/>
      <c r="V496" s="273"/>
      <c r="W496" s="273"/>
      <c r="X496" s="274"/>
      <c r="Y496" s="273"/>
      <c r="Z496" s="273"/>
    </row>
    <row r="497" ht="15.75" customHeight="1">
      <c r="F497" s="2"/>
      <c r="U497" s="273"/>
      <c r="V497" s="273"/>
      <c r="W497" s="273"/>
      <c r="X497" s="274"/>
      <c r="Y497" s="273"/>
      <c r="Z497" s="273"/>
    </row>
    <row r="498" ht="15.75" customHeight="1">
      <c r="F498" s="2"/>
      <c r="U498" s="273"/>
      <c r="V498" s="273"/>
      <c r="W498" s="273"/>
      <c r="X498" s="274"/>
      <c r="Y498" s="273"/>
      <c r="Z498" s="273"/>
    </row>
    <row r="499" ht="15.75" customHeight="1">
      <c r="F499" s="2"/>
      <c r="U499" s="273"/>
      <c r="V499" s="273"/>
      <c r="W499" s="273"/>
      <c r="X499" s="274"/>
      <c r="Y499" s="273"/>
      <c r="Z499" s="273"/>
    </row>
    <row r="500" ht="15.75" customHeight="1">
      <c r="F500" s="2"/>
      <c r="U500" s="273"/>
      <c r="V500" s="273"/>
      <c r="W500" s="273"/>
      <c r="X500" s="274"/>
      <c r="Y500" s="273"/>
      <c r="Z500" s="273"/>
    </row>
    <row r="501" ht="15.75" customHeight="1">
      <c r="F501" s="2"/>
      <c r="U501" s="273"/>
      <c r="V501" s="273"/>
      <c r="W501" s="273"/>
      <c r="X501" s="274"/>
      <c r="Y501" s="273"/>
      <c r="Z501" s="273"/>
    </row>
    <row r="502" ht="15.75" customHeight="1">
      <c r="F502" s="2"/>
      <c r="U502" s="273"/>
      <c r="V502" s="273"/>
      <c r="W502" s="273"/>
      <c r="X502" s="274"/>
      <c r="Y502" s="273"/>
      <c r="Z502" s="273"/>
    </row>
    <row r="503" ht="15.75" customHeight="1">
      <c r="F503" s="2"/>
      <c r="U503" s="273"/>
      <c r="V503" s="273"/>
      <c r="W503" s="273"/>
      <c r="X503" s="274"/>
      <c r="Y503" s="273"/>
      <c r="Z503" s="273"/>
    </row>
    <row r="504" ht="15.75" customHeight="1">
      <c r="F504" s="2"/>
      <c r="U504" s="273"/>
      <c r="V504" s="273"/>
      <c r="W504" s="273"/>
      <c r="X504" s="274"/>
      <c r="Y504" s="273"/>
      <c r="Z504" s="273"/>
    </row>
    <row r="505" ht="15.75" customHeight="1">
      <c r="F505" s="2"/>
      <c r="U505" s="273"/>
      <c r="V505" s="273"/>
      <c r="W505" s="273"/>
      <c r="X505" s="274"/>
      <c r="Y505" s="273"/>
      <c r="Z505" s="273"/>
    </row>
    <row r="506" ht="15.75" customHeight="1">
      <c r="F506" s="2"/>
      <c r="U506" s="273"/>
      <c r="V506" s="273"/>
      <c r="W506" s="273"/>
      <c r="X506" s="274"/>
      <c r="Y506" s="273"/>
      <c r="Z506" s="273"/>
    </row>
    <row r="507" ht="15.75" customHeight="1">
      <c r="F507" s="2"/>
      <c r="U507" s="273"/>
      <c r="V507" s="273"/>
      <c r="W507" s="273"/>
      <c r="X507" s="274"/>
      <c r="Y507" s="273"/>
      <c r="Z507" s="273"/>
    </row>
    <row r="508" ht="15.75" customHeight="1">
      <c r="F508" s="2"/>
      <c r="U508" s="273"/>
      <c r="V508" s="273"/>
      <c r="W508" s="273"/>
      <c r="X508" s="274"/>
      <c r="Y508" s="273"/>
      <c r="Z508" s="273"/>
    </row>
    <row r="509" ht="15.75" customHeight="1">
      <c r="F509" s="2"/>
      <c r="U509" s="273"/>
      <c r="V509" s="273"/>
      <c r="W509" s="273"/>
      <c r="X509" s="274"/>
      <c r="Y509" s="273"/>
      <c r="Z509" s="273"/>
    </row>
    <row r="510" ht="15.75" customHeight="1">
      <c r="F510" s="2"/>
      <c r="U510" s="273"/>
      <c r="V510" s="273"/>
      <c r="W510" s="273"/>
      <c r="X510" s="274"/>
      <c r="Y510" s="273"/>
      <c r="Z510" s="273"/>
    </row>
    <row r="511" ht="15.75" customHeight="1">
      <c r="F511" s="2"/>
      <c r="U511" s="273"/>
      <c r="V511" s="273"/>
      <c r="W511" s="273"/>
      <c r="X511" s="274"/>
      <c r="Y511" s="273"/>
      <c r="Z511" s="273"/>
    </row>
    <row r="512" ht="15.75" customHeight="1">
      <c r="F512" s="2"/>
      <c r="U512" s="273"/>
      <c r="V512" s="273"/>
      <c r="W512" s="273"/>
      <c r="X512" s="274"/>
      <c r="Y512" s="273"/>
      <c r="Z512" s="273"/>
    </row>
    <row r="513" ht="15.75" customHeight="1">
      <c r="F513" s="2"/>
      <c r="U513" s="273"/>
      <c r="V513" s="273"/>
      <c r="W513" s="273"/>
      <c r="X513" s="274"/>
      <c r="Y513" s="273"/>
      <c r="Z513" s="273"/>
    </row>
    <row r="514" ht="15.75" customHeight="1">
      <c r="F514" s="2"/>
      <c r="U514" s="273"/>
      <c r="V514" s="273"/>
      <c r="W514" s="273"/>
      <c r="X514" s="274"/>
      <c r="Y514" s="273"/>
      <c r="Z514" s="273"/>
    </row>
    <row r="515" ht="15.75" customHeight="1">
      <c r="F515" s="2"/>
      <c r="U515" s="273"/>
      <c r="V515" s="273"/>
      <c r="W515" s="273"/>
      <c r="X515" s="274"/>
      <c r="Y515" s="273"/>
      <c r="Z515" s="273"/>
    </row>
    <row r="516" ht="15.75" customHeight="1">
      <c r="F516" s="2"/>
      <c r="U516" s="273"/>
      <c r="V516" s="273"/>
      <c r="W516" s="273"/>
      <c r="X516" s="274"/>
      <c r="Y516" s="273"/>
      <c r="Z516" s="273"/>
    </row>
    <row r="517" ht="15.75" customHeight="1">
      <c r="F517" s="2"/>
      <c r="U517" s="273"/>
      <c r="V517" s="273"/>
      <c r="W517" s="273"/>
      <c r="X517" s="274"/>
      <c r="Y517" s="273"/>
      <c r="Z517" s="273"/>
    </row>
    <row r="518" ht="15.75" customHeight="1">
      <c r="F518" s="2"/>
      <c r="U518" s="273"/>
      <c r="V518" s="273"/>
      <c r="W518" s="273"/>
      <c r="X518" s="274"/>
      <c r="Y518" s="273"/>
      <c r="Z518" s="273"/>
    </row>
    <row r="519" ht="15.75" customHeight="1">
      <c r="F519" s="2"/>
      <c r="U519" s="273"/>
      <c r="V519" s="273"/>
      <c r="W519" s="273"/>
      <c r="X519" s="274"/>
      <c r="Y519" s="273"/>
      <c r="Z519" s="273"/>
    </row>
    <row r="520" ht="15.75" customHeight="1">
      <c r="F520" s="2"/>
      <c r="U520" s="273"/>
      <c r="V520" s="273"/>
      <c r="W520" s="273"/>
      <c r="X520" s="274"/>
      <c r="Y520" s="273"/>
      <c r="Z520" s="273"/>
    </row>
    <row r="521" ht="15.75" customHeight="1">
      <c r="F521" s="2"/>
      <c r="U521" s="273"/>
      <c r="V521" s="273"/>
      <c r="W521" s="273"/>
      <c r="X521" s="274"/>
      <c r="Y521" s="273"/>
      <c r="Z521" s="273"/>
    </row>
    <row r="522" ht="15.75" customHeight="1">
      <c r="F522" s="2"/>
      <c r="U522" s="273"/>
      <c r="V522" s="273"/>
      <c r="W522" s="273"/>
      <c r="X522" s="274"/>
      <c r="Y522" s="273"/>
      <c r="Z522" s="273"/>
    </row>
    <row r="523" ht="15.75" customHeight="1">
      <c r="F523" s="2"/>
      <c r="U523" s="273"/>
      <c r="V523" s="273"/>
      <c r="W523" s="273"/>
      <c r="X523" s="274"/>
      <c r="Y523" s="273"/>
      <c r="Z523" s="273"/>
    </row>
    <row r="524" ht="15.75" customHeight="1">
      <c r="F524" s="2"/>
      <c r="U524" s="273"/>
      <c r="V524" s="273"/>
      <c r="W524" s="273"/>
      <c r="X524" s="274"/>
      <c r="Y524" s="273"/>
      <c r="Z524" s="273"/>
    </row>
    <row r="525" ht="15.75" customHeight="1">
      <c r="F525" s="2"/>
      <c r="U525" s="273"/>
      <c r="V525" s="273"/>
      <c r="W525" s="273"/>
      <c r="X525" s="274"/>
      <c r="Y525" s="273"/>
      <c r="Z525" s="273"/>
    </row>
    <row r="526" ht="15.75" customHeight="1">
      <c r="F526" s="2"/>
      <c r="U526" s="273"/>
      <c r="V526" s="273"/>
      <c r="W526" s="273"/>
      <c r="X526" s="274"/>
      <c r="Y526" s="273"/>
      <c r="Z526" s="273"/>
    </row>
    <row r="527" ht="15.75" customHeight="1">
      <c r="F527" s="2"/>
      <c r="U527" s="273"/>
      <c r="V527" s="273"/>
      <c r="W527" s="273"/>
      <c r="X527" s="274"/>
      <c r="Y527" s="273"/>
      <c r="Z527" s="273"/>
    </row>
    <row r="528" ht="15.75" customHeight="1">
      <c r="F528" s="2"/>
      <c r="U528" s="273"/>
      <c r="V528" s="273"/>
      <c r="W528" s="273"/>
      <c r="X528" s="274"/>
      <c r="Y528" s="273"/>
      <c r="Z528" s="273"/>
    </row>
    <row r="529" ht="15.75" customHeight="1">
      <c r="F529" s="2"/>
      <c r="U529" s="273"/>
      <c r="V529" s="273"/>
      <c r="W529" s="273"/>
      <c r="X529" s="274"/>
      <c r="Y529" s="273"/>
      <c r="Z529" s="273"/>
    </row>
    <row r="530" ht="15.75" customHeight="1">
      <c r="F530" s="2"/>
      <c r="U530" s="273"/>
      <c r="V530" s="273"/>
      <c r="W530" s="273"/>
      <c r="X530" s="274"/>
      <c r="Y530" s="273"/>
      <c r="Z530" s="273"/>
    </row>
    <row r="531" ht="15.75" customHeight="1">
      <c r="F531" s="2"/>
      <c r="U531" s="273"/>
      <c r="V531" s="273"/>
      <c r="W531" s="273"/>
      <c r="X531" s="274"/>
      <c r="Y531" s="273"/>
      <c r="Z531" s="273"/>
    </row>
    <row r="532" ht="15.75" customHeight="1">
      <c r="F532" s="2"/>
      <c r="U532" s="273"/>
      <c r="V532" s="273"/>
      <c r="W532" s="273"/>
      <c r="X532" s="274"/>
      <c r="Y532" s="273"/>
      <c r="Z532" s="273"/>
    </row>
    <row r="533" ht="15.75" customHeight="1">
      <c r="F533" s="2"/>
      <c r="U533" s="273"/>
      <c r="V533" s="273"/>
      <c r="W533" s="273"/>
      <c r="X533" s="274"/>
      <c r="Y533" s="273"/>
      <c r="Z533" s="273"/>
    </row>
    <row r="534" ht="15.75" customHeight="1">
      <c r="F534" s="2"/>
      <c r="U534" s="273"/>
      <c r="V534" s="273"/>
      <c r="W534" s="273"/>
      <c r="X534" s="274"/>
      <c r="Y534" s="273"/>
      <c r="Z534" s="273"/>
    </row>
    <row r="535" ht="15.75" customHeight="1">
      <c r="F535" s="2"/>
      <c r="U535" s="273"/>
      <c r="V535" s="273"/>
      <c r="W535" s="273"/>
      <c r="X535" s="274"/>
      <c r="Y535" s="273"/>
      <c r="Z535" s="273"/>
    </row>
    <row r="536" ht="15.75" customHeight="1">
      <c r="F536" s="2"/>
      <c r="U536" s="273"/>
      <c r="V536" s="273"/>
      <c r="W536" s="273"/>
      <c r="X536" s="274"/>
      <c r="Y536" s="273"/>
      <c r="Z536" s="273"/>
    </row>
    <row r="537" ht="15.75" customHeight="1">
      <c r="F537" s="2"/>
      <c r="U537" s="273"/>
      <c r="V537" s="273"/>
      <c r="W537" s="273"/>
      <c r="X537" s="274"/>
      <c r="Y537" s="273"/>
      <c r="Z537" s="273"/>
    </row>
    <row r="538" ht="15.75" customHeight="1">
      <c r="F538" s="2"/>
      <c r="U538" s="273"/>
      <c r="V538" s="273"/>
      <c r="W538" s="273"/>
      <c r="X538" s="274"/>
      <c r="Y538" s="273"/>
      <c r="Z538" s="273"/>
    </row>
    <row r="539" ht="15.75" customHeight="1">
      <c r="F539" s="2"/>
      <c r="U539" s="273"/>
      <c r="V539" s="273"/>
      <c r="W539" s="273"/>
      <c r="X539" s="274"/>
      <c r="Y539" s="273"/>
      <c r="Z539" s="273"/>
    </row>
    <row r="540" ht="15.75" customHeight="1">
      <c r="F540" s="2"/>
      <c r="U540" s="273"/>
      <c r="V540" s="273"/>
      <c r="W540" s="273"/>
      <c r="X540" s="274"/>
      <c r="Y540" s="273"/>
      <c r="Z540" s="273"/>
    </row>
    <row r="541" ht="15.75" customHeight="1">
      <c r="F541" s="2"/>
      <c r="U541" s="273"/>
      <c r="V541" s="273"/>
      <c r="W541" s="273"/>
      <c r="X541" s="274"/>
      <c r="Y541" s="273"/>
      <c r="Z541" s="273"/>
    </row>
    <row r="542" ht="15.75" customHeight="1">
      <c r="F542" s="2"/>
      <c r="U542" s="273"/>
      <c r="V542" s="273"/>
      <c r="W542" s="273"/>
      <c r="X542" s="274"/>
      <c r="Y542" s="273"/>
      <c r="Z542" s="273"/>
    </row>
    <row r="543" ht="15.75" customHeight="1">
      <c r="F543" s="2"/>
      <c r="U543" s="273"/>
      <c r="V543" s="273"/>
      <c r="W543" s="273"/>
      <c r="X543" s="274"/>
      <c r="Y543" s="273"/>
      <c r="Z543" s="273"/>
    </row>
    <row r="544" ht="15.75" customHeight="1">
      <c r="F544" s="2"/>
      <c r="U544" s="273"/>
      <c r="V544" s="273"/>
      <c r="W544" s="273"/>
      <c r="X544" s="274"/>
      <c r="Y544" s="273"/>
      <c r="Z544" s="273"/>
    </row>
    <row r="545" ht="15.75" customHeight="1">
      <c r="F545" s="2"/>
      <c r="U545" s="273"/>
      <c r="V545" s="273"/>
      <c r="W545" s="273"/>
      <c r="X545" s="274"/>
      <c r="Y545" s="273"/>
      <c r="Z545" s="273"/>
    </row>
    <row r="546" ht="15.75" customHeight="1">
      <c r="F546" s="2"/>
      <c r="U546" s="273"/>
      <c r="V546" s="273"/>
      <c r="W546" s="273"/>
      <c r="X546" s="274"/>
      <c r="Y546" s="273"/>
      <c r="Z546" s="273"/>
    </row>
    <row r="547" ht="15.75" customHeight="1">
      <c r="F547" s="2"/>
      <c r="U547" s="273"/>
      <c r="V547" s="273"/>
      <c r="W547" s="273"/>
      <c r="X547" s="274"/>
      <c r="Y547" s="273"/>
      <c r="Z547" s="273"/>
    </row>
    <row r="548" ht="15.75" customHeight="1">
      <c r="F548" s="2"/>
      <c r="U548" s="273"/>
      <c r="V548" s="273"/>
      <c r="W548" s="273"/>
      <c r="X548" s="274"/>
      <c r="Y548" s="273"/>
      <c r="Z548" s="273"/>
    </row>
    <row r="549" ht="15.75" customHeight="1">
      <c r="F549" s="2"/>
      <c r="U549" s="273"/>
      <c r="V549" s="273"/>
      <c r="W549" s="273"/>
      <c r="X549" s="274"/>
      <c r="Y549" s="273"/>
      <c r="Z549" s="273"/>
    </row>
    <row r="550" ht="15.75" customHeight="1">
      <c r="F550" s="2"/>
      <c r="U550" s="273"/>
      <c r="V550" s="273"/>
      <c r="W550" s="273"/>
      <c r="X550" s="274"/>
      <c r="Y550" s="273"/>
      <c r="Z550" s="273"/>
    </row>
    <row r="551" ht="15.75" customHeight="1">
      <c r="F551" s="2"/>
      <c r="U551" s="273"/>
      <c r="V551" s="273"/>
      <c r="W551" s="273"/>
      <c r="X551" s="274"/>
      <c r="Y551" s="273"/>
      <c r="Z551" s="273"/>
    </row>
    <row r="552" ht="15.75" customHeight="1">
      <c r="F552" s="2"/>
      <c r="U552" s="273"/>
      <c r="V552" s="273"/>
      <c r="W552" s="273"/>
      <c r="X552" s="274"/>
      <c r="Y552" s="273"/>
      <c r="Z552" s="273"/>
    </row>
    <row r="553" ht="15.75" customHeight="1">
      <c r="F553" s="2"/>
      <c r="U553" s="273"/>
      <c r="V553" s="273"/>
      <c r="W553" s="273"/>
      <c r="X553" s="274"/>
      <c r="Y553" s="273"/>
      <c r="Z553" s="273"/>
    </row>
    <row r="554" ht="15.75" customHeight="1">
      <c r="F554" s="2"/>
      <c r="U554" s="273"/>
      <c r="V554" s="273"/>
      <c r="W554" s="273"/>
      <c r="X554" s="274"/>
      <c r="Y554" s="273"/>
      <c r="Z554" s="273"/>
    </row>
    <row r="555" ht="15.75" customHeight="1">
      <c r="F555" s="2"/>
      <c r="U555" s="273"/>
      <c r="V555" s="273"/>
      <c r="W555" s="273"/>
      <c r="X555" s="274"/>
      <c r="Y555" s="273"/>
      <c r="Z555" s="273"/>
    </row>
    <row r="556" ht="15.75" customHeight="1">
      <c r="F556" s="2"/>
      <c r="U556" s="273"/>
      <c r="V556" s="273"/>
      <c r="W556" s="273"/>
      <c r="X556" s="274"/>
      <c r="Y556" s="273"/>
      <c r="Z556" s="273"/>
    </row>
    <row r="557" ht="15.75" customHeight="1">
      <c r="F557" s="2"/>
      <c r="U557" s="273"/>
      <c r="V557" s="273"/>
      <c r="W557" s="273"/>
      <c r="X557" s="274"/>
      <c r="Y557" s="273"/>
      <c r="Z557" s="273"/>
    </row>
    <row r="558" ht="15.75" customHeight="1">
      <c r="F558" s="2"/>
      <c r="U558" s="273"/>
      <c r="V558" s="273"/>
      <c r="W558" s="273"/>
      <c r="X558" s="274"/>
      <c r="Y558" s="273"/>
      <c r="Z558" s="273"/>
    </row>
    <row r="559" ht="15.75" customHeight="1">
      <c r="F559" s="2"/>
      <c r="U559" s="273"/>
      <c r="V559" s="273"/>
      <c r="W559" s="273"/>
      <c r="X559" s="274"/>
      <c r="Y559" s="273"/>
      <c r="Z559" s="273"/>
    </row>
    <row r="560" ht="15.75" customHeight="1">
      <c r="F560" s="2"/>
      <c r="U560" s="273"/>
      <c r="V560" s="273"/>
      <c r="W560" s="273"/>
      <c r="X560" s="274"/>
      <c r="Y560" s="273"/>
      <c r="Z560" s="273"/>
    </row>
    <row r="561" ht="15.75" customHeight="1">
      <c r="F561" s="2"/>
      <c r="U561" s="273"/>
      <c r="V561" s="273"/>
      <c r="W561" s="273"/>
      <c r="X561" s="274"/>
      <c r="Y561" s="273"/>
      <c r="Z561" s="273"/>
    </row>
    <row r="562" ht="15.75" customHeight="1">
      <c r="F562" s="2"/>
      <c r="U562" s="273"/>
      <c r="V562" s="273"/>
      <c r="W562" s="273"/>
      <c r="X562" s="274"/>
      <c r="Y562" s="273"/>
      <c r="Z562" s="273"/>
    </row>
    <row r="563" ht="15.75" customHeight="1">
      <c r="F563" s="2"/>
      <c r="U563" s="273"/>
      <c r="V563" s="273"/>
      <c r="W563" s="273"/>
      <c r="X563" s="274"/>
      <c r="Y563" s="273"/>
      <c r="Z563" s="273"/>
    </row>
    <row r="564" ht="15.75" customHeight="1">
      <c r="F564" s="2"/>
      <c r="U564" s="273"/>
      <c r="V564" s="273"/>
      <c r="W564" s="273"/>
      <c r="X564" s="274"/>
      <c r="Y564" s="273"/>
      <c r="Z564" s="273"/>
    </row>
    <row r="565" ht="15.75" customHeight="1">
      <c r="F565" s="2"/>
      <c r="U565" s="273"/>
      <c r="V565" s="273"/>
      <c r="W565" s="273"/>
      <c r="X565" s="274"/>
      <c r="Y565" s="273"/>
      <c r="Z565" s="273"/>
    </row>
    <row r="566" ht="15.75" customHeight="1">
      <c r="F566" s="2"/>
      <c r="U566" s="273"/>
      <c r="V566" s="273"/>
      <c r="W566" s="273"/>
      <c r="X566" s="274"/>
      <c r="Y566" s="273"/>
      <c r="Z566" s="273"/>
    </row>
    <row r="567" ht="15.75" customHeight="1">
      <c r="F567" s="2"/>
      <c r="U567" s="273"/>
      <c r="V567" s="273"/>
      <c r="W567" s="273"/>
      <c r="X567" s="274"/>
      <c r="Y567" s="273"/>
      <c r="Z567" s="273"/>
    </row>
    <row r="568" ht="15.75" customHeight="1">
      <c r="F568" s="2"/>
      <c r="U568" s="273"/>
      <c r="V568" s="273"/>
      <c r="W568" s="273"/>
      <c r="X568" s="274"/>
      <c r="Y568" s="273"/>
      <c r="Z568" s="273"/>
    </row>
    <row r="569" ht="15.75" customHeight="1">
      <c r="F569" s="2"/>
      <c r="U569" s="273"/>
      <c r="V569" s="273"/>
      <c r="W569" s="273"/>
      <c r="X569" s="274"/>
      <c r="Y569" s="273"/>
      <c r="Z569" s="273"/>
    </row>
    <row r="570" ht="15.75" customHeight="1">
      <c r="F570" s="2"/>
      <c r="U570" s="273"/>
      <c r="V570" s="273"/>
      <c r="W570" s="273"/>
      <c r="X570" s="274"/>
      <c r="Y570" s="273"/>
      <c r="Z570" s="273"/>
    </row>
    <row r="571" ht="15.75" customHeight="1">
      <c r="F571" s="2"/>
      <c r="U571" s="273"/>
      <c r="V571" s="273"/>
      <c r="W571" s="273"/>
      <c r="X571" s="274"/>
      <c r="Y571" s="273"/>
      <c r="Z571" s="273"/>
    </row>
    <row r="572" ht="15.75" customHeight="1">
      <c r="F572" s="2"/>
      <c r="U572" s="273"/>
      <c r="V572" s="273"/>
      <c r="W572" s="273"/>
      <c r="X572" s="274"/>
      <c r="Y572" s="273"/>
      <c r="Z572" s="273"/>
    </row>
    <row r="573" ht="15.75" customHeight="1">
      <c r="F573" s="2"/>
      <c r="U573" s="273"/>
      <c r="V573" s="273"/>
      <c r="W573" s="273"/>
      <c r="X573" s="274"/>
      <c r="Y573" s="273"/>
      <c r="Z573" s="273"/>
    </row>
    <row r="574" ht="15.75" customHeight="1">
      <c r="F574" s="2"/>
      <c r="U574" s="273"/>
      <c r="V574" s="273"/>
      <c r="W574" s="273"/>
      <c r="X574" s="274"/>
      <c r="Y574" s="273"/>
      <c r="Z574" s="273"/>
    </row>
    <row r="575" ht="15.75" customHeight="1">
      <c r="F575" s="2"/>
      <c r="U575" s="273"/>
      <c r="V575" s="273"/>
      <c r="W575" s="273"/>
      <c r="X575" s="274"/>
      <c r="Y575" s="273"/>
      <c r="Z575" s="273"/>
    </row>
    <row r="576" ht="15.75" customHeight="1">
      <c r="F576" s="2"/>
      <c r="U576" s="273"/>
      <c r="V576" s="273"/>
      <c r="W576" s="273"/>
      <c r="X576" s="274"/>
      <c r="Y576" s="273"/>
      <c r="Z576" s="273"/>
    </row>
    <row r="577" ht="15.75" customHeight="1">
      <c r="F577" s="2"/>
      <c r="U577" s="273"/>
      <c r="V577" s="273"/>
      <c r="W577" s="273"/>
      <c r="X577" s="274"/>
      <c r="Y577" s="273"/>
      <c r="Z577" s="273"/>
    </row>
    <row r="578" ht="15.75" customHeight="1">
      <c r="F578" s="2"/>
      <c r="U578" s="273"/>
      <c r="V578" s="273"/>
      <c r="W578" s="273"/>
      <c r="X578" s="274"/>
      <c r="Y578" s="273"/>
      <c r="Z578" s="273"/>
    </row>
    <row r="579" ht="15.75" customHeight="1">
      <c r="F579" s="2"/>
      <c r="U579" s="273"/>
      <c r="V579" s="273"/>
      <c r="W579" s="273"/>
      <c r="X579" s="274"/>
      <c r="Y579" s="273"/>
      <c r="Z579" s="273"/>
    </row>
    <row r="580" ht="15.75" customHeight="1">
      <c r="F580" s="2"/>
      <c r="U580" s="273"/>
      <c r="V580" s="273"/>
      <c r="W580" s="273"/>
      <c r="X580" s="274"/>
      <c r="Y580" s="273"/>
      <c r="Z580" s="273"/>
    </row>
    <row r="581" ht="15.75" customHeight="1">
      <c r="F581" s="2"/>
      <c r="U581" s="273"/>
      <c r="V581" s="273"/>
      <c r="W581" s="273"/>
      <c r="X581" s="274"/>
      <c r="Y581" s="273"/>
      <c r="Z581" s="273"/>
    </row>
    <row r="582" ht="15.75" customHeight="1">
      <c r="F582" s="2"/>
      <c r="U582" s="273"/>
      <c r="V582" s="273"/>
      <c r="W582" s="273"/>
      <c r="X582" s="274"/>
      <c r="Y582" s="273"/>
      <c r="Z582" s="273"/>
    </row>
    <row r="583" ht="15.75" customHeight="1">
      <c r="F583" s="2"/>
      <c r="U583" s="273"/>
      <c r="V583" s="273"/>
      <c r="W583" s="273"/>
      <c r="X583" s="274"/>
      <c r="Y583" s="273"/>
      <c r="Z583" s="273"/>
    </row>
    <row r="584" ht="15.75" customHeight="1">
      <c r="F584" s="2"/>
      <c r="U584" s="273"/>
      <c r="V584" s="273"/>
      <c r="W584" s="273"/>
      <c r="X584" s="274"/>
      <c r="Y584" s="273"/>
      <c r="Z584" s="273"/>
    </row>
    <row r="585" ht="15.75" customHeight="1">
      <c r="F585" s="2"/>
      <c r="U585" s="273"/>
      <c r="V585" s="273"/>
      <c r="W585" s="273"/>
      <c r="X585" s="274"/>
      <c r="Y585" s="273"/>
      <c r="Z585" s="273"/>
    </row>
    <row r="586" ht="15.75" customHeight="1">
      <c r="F586" s="2"/>
      <c r="U586" s="273"/>
      <c r="V586" s="273"/>
      <c r="W586" s="273"/>
      <c r="X586" s="274"/>
      <c r="Y586" s="273"/>
      <c r="Z586" s="273"/>
    </row>
    <row r="587" ht="15.75" customHeight="1">
      <c r="F587" s="2"/>
      <c r="U587" s="273"/>
      <c r="V587" s="273"/>
      <c r="W587" s="273"/>
      <c r="X587" s="274"/>
      <c r="Y587" s="273"/>
      <c r="Z587" s="273"/>
    </row>
    <row r="588" ht="15.75" customHeight="1">
      <c r="F588" s="2"/>
      <c r="U588" s="273"/>
      <c r="V588" s="273"/>
      <c r="W588" s="273"/>
      <c r="X588" s="274"/>
      <c r="Y588" s="273"/>
      <c r="Z588" s="273"/>
    </row>
    <row r="589" ht="15.75" customHeight="1">
      <c r="F589" s="2"/>
      <c r="U589" s="273"/>
      <c r="V589" s="273"/>
      <c r="W589" s="273"/>
      <c r="X589" s="274"/>
      <c r="Y589" s="273"/>
      <c r="Z589" s="273"/>
    </row>
    <row r="590" ht="15.75" customHeight="1">
      <c r="F590" s="2"/>
      <c r="U590" s="273"/>
      <c r="V590" s="273"/>
      <c r="W590" s="273"/>
      <c r="X590" s="274"/>
      <c r="Y590" s="273"/>
      <c r="Z590" s="273"/>
    </row>
    <row r="591" ht="15.75" customHeight="1">
      <c r="F591" s="2"/>
      <c r="U591" s="273"/>
      <c r="V591" s="273"/>
      <c r="W591" s="273"/>
      <c r="X591" s="274"/>
      <c r="Y591" s="273"/>
      <c r="Z591" s="273"/>
    </row>
    <row r="592" ht="15.75" customHeight="1">
      <c r="F592" s="2"/>
      <c r="U592" s="273"/>
      <c r="V592" s="273"/>
      <c r="W592" s="273"/>
      <c r="X592" s="274"/>
      <c r="Y592" s="273"/>
      <c r="Z592" s="273"/>
    </row>
    <row r="593" ht="15.75" customHeight="1">
      <c r="F593" s="2"/>
      <c r="U593" s="273"/>
      <c r="V593" s="273"/>
      <c r="W593" s="273"/>
      <c r="X593" s="274"/>
      <c r="Y593" s="273"/>
      <c r="Z593" s="273"/>
    </row>
    <row r="594" ht="15.75" customHeight="1">
      <c r="F594" s="2"/>
      <c r="U594" s="273"/>
      <c r="V594" s="273"/>
      <c r="W594" s="273"/>
      <c r="X594" s="274"/>
      <c r="Y594" s="273"/>
      <c r="Z594" s="273"/>
    </row>
    <row r="595" ht="15.75" customHeight="1">
      <c r="F595" s="2"/>
      <c r="U595" s="273"/>
      <c r="V595" s="273"/>
      <c r="W595" s="273"/>
      <c r="X595" s="274"/>
      <c r="Y595" s="273"/>
      <c r="Z595" s="273"/>
    </row>
    <row r="596" ht="15.75" customHeight="1">
      <c r="F596" s="2"/>
      <c r="U596" s="273"/>
      <c r="V596" s="273"/>
      <c r="W596" s="273"/>
      <c r="X596" s="274"/>
      <c r="Y596" s="273"/>
      <c r="Z596" s="273"/>
    </row>
    <row r="597" ht="15.75" customHeight="1">
      <c r="F597" s="2"/>
      <c r="U597" s="273"/>
      <c r="V597" s="273"/>
      <c r="W597" s="273"/>
      <c r="X597" s="274"/>
      <c r="Y597" s="273"/>
      <c r="Z597" s="273"/>
    </row>
    <row r="598" ht="15.75" customHeight="1">
      <c r="F598" s="2"/>
      <c r="U598" s="273"/>
      <c r="V598" s="273"/>
      <c r="W598" s="273"/>
      <c r="X598" s="274"/>
      <c r="Y598" s="273"/>
      <c r="Z598" s="273"/>
    </row>
    <row r="599" ht="15.75" customHeight="1">
      <c r="F599" s="2"/>
      <c r="U599" s="273"/>
      <c r="V599" s="273"/>
      <c r="W599" s="273"/>
      <c r="X599" s="274"/>
      <c r="Y599" s="273"/>
      <c r="Z599" s="273"/>
    </row>
    <row r="600" ht="15.75" customHeight="1">
      <c r="F600" s="2"/>
      <c r="U600" s="273"/>
      <c r="V600" s="273"/>
      <c r="W600" s="273"/>
      <c r="X600" s="274"/>
      <c r="Y600" s="273"/>
      <c r="Z600" s="273"/>
    </row>
    <row r="601" ht="15.75" customHeight="1">
      <c r="F601" s="2"/>
      <c r="U601" s="273"/>
      <c r="V601" s="273"/>
      <c r="W601" s="273"/>
      <c r="X601" s="274"/>
      <c r="Y601" s="273"/>
      <c r="Z601" s="273"/>
    </row>
    <row r="602" ht="15.75" customHeight="1">
      <c r="F602" s="2"/>
      <c r="U602" s="273"/>
      <c r="V602" s="273"/>
      <c r="W602" s="273"/>
      <c r="X602" s="274"/>
      <c r="Y602" s="273"/>
      <c r="Z602" s="273"/>
    </row>
    <row r="603" ht="15.75" customHeight="1">
      <c r="F603" s="2"/>
      <c r="U603" s="273"/>
      <c r="V603" s="273"/>
      <c r="W603" s="273"/>
      <c r="X603" s="274"/>
      <c r="Y603" s="273"/>
      <c r="Z603" s="273"/>
    </row>
    <row r="604" ht="15.75" customHeight="1">
      <c r="F604" s="2"/>
      <c r="U604" s="273"/>
      <c r="V604" s="273"/>
      <c r="W604" s="273"/>
      <c r="X604" s="274"/>
      <c r="Y604" s="273"/>
      <c r="Z604" s="273"/>
    </row>
    <row r="605" ht="15.75" customHeight="1">
      <c r="F605" s="2"/>
      <c r="U605" s="273"/>
      <c r="V605" s="273"/>
      <c r="W605" s="273"/>
      <c r="X605" s="274"/>
      <c r="Y605" s="273"/>
      <c r="Z605" s="273"/>
    </row>
    <row r="606" ht="15.75" customHeight="1">
      <c r="F606" s="2"/>
      <c r="U606" s="273"/>
      <c r="V606" s="273"/>
      <c r="W606" s="273"/>
      <c r="X606" s="274"/>
      <c r="Y606" s="273"/>
      <c r="Z606" s="273"/>
    </row>
    <row r="607" ht="15.75" customHeight="1">
      <c r="F607" s="2"/>
      <c r="U607" s="273"/>
      <c r="V607" s="273"/>
      <c r="W607" s="273"/>
      <c r="X607" s="274"/>
      <c r="Y607" s="273"/>
      <c r="Z607" s="273"/>
    </row>
    <row r="608" ht="15.75" customHeight="1">
      <c r="F608" s="2"/>
      <c r="U608" s="273"/>
      <c r="V608" s="273"/>
      <c r="W608" s="273"/>
      <c r="X608" s="274"/>
      <c r="Y608" s="273"/>
      <c r="Z608" s="273"/>
    </row>
    <row r="609" ht="15.75" customHeight="1">
      <c r="F609" s="2"/>
      <c r="U609" s="273"/>
      <c r="V609" s="273"/>
      <c r="W609" s="273"/>
      <c r="X609" s="274"/>
      <c r="Y609" s="273"/>
      <c r="Z609" s="273"/>
    </row>
    <row r="610" ht="15.75" customHeight="1">
      <c r="F610" s="2"/>
      <c r="U610" s="273"/>
      <c r="V610" s="273"/>
      <c r="W610" s="273"/>
      <c r="X610" s="274"/>
      <c r="Y610" s="273"/>
      <c r="Z610" s="273"/>
    </row>
    <row r="611" ht="15.75" customHeight="1">
      <c r="F611" s="2"/>
      <c r="U611" s="273"/>
      <c r="V611" s="273"/>
      <c r="W611" s="273"/>
      <c r="X611" s="274"/>
      <c r="Y611" s="273"/>
      <c r="Z611" s="273"/>
    </row>
    <row r="612" ht="15.75" customHeight="1">
      <c r="F612" s="2"/>
      <c r="U612" s="273"/>
      <c r="V612" s="273"/>
      <c r="W612" s="273"/>
      <c r="X612" s="274"/>
      <c r="Y612" s="273"/>
      <c r="Z612" s="273"/>
    </row>
    <row r="613" ht="15.75" customHeight="1">
      <c r="F613" s="2"/>
      <c r="U613" s="273"/>
      <c r="V613" s="273"/>
      <c r="W613" s="273"/>
      <c r="X613" s="274"/>
      <c r="Y613" s="273"/>
      <c r="Z613" s="273"/>
    </row>
    <row r="614" ht="15.75" customHeight="1">
      <c r="F614" s="2"/>
      <c r="U614" s="273"/>
      <c r="V614" s="273"/>
      <c r="W614" s="273"/>
      <c r="X614" s="274"/>
      <c r="Y614" s="273"/>
      <c r="Z614" s="273"/>
    </row>
    <row r="615" ht="15.75" customHeight="1">
      <c r="F615" s="2"/>
      <c r="U615" s="273"/>
      <c r="V615" s="273"/>
      <c r="W615" s="273"/>
      <c r="X615" s="274"/>
      <c r="Y615" s="273"/>
      <c r="Z615" s="273"/>
    </row>
    <row r="616" ht="15.75" customHeight="1">
      <c r="F616" s="2"/>
      <c r="U616" s="273"/>
      <c r="V616" s="273"/>
      <c r="W616" s="273"/>
      <c r="X616" s="274"/>
      <c r="Y616" s="273"/>
      <c r="Z616" s="273"/>
    </row>
    <row r="617" ht="15.75" customHeight="1">
      <c r="F617" s="2"/>
      <c r="U617" s="273"/>
      <c r="V617" s="273"/>
      <c r="W617" s="273"/>
      <c r="X617" s="274"/>
      <c r="Y617" s="273"/>
      <c r="Z617" s="273"/>
    </row>
    <row r="618" ht="15.75" customHeight="1">
      <c r="F618" s="2"/>
      <c r="U618" s="273"/>
      <c r="V618" s="273"/>
      <c r="W618" s="273"/>
      <c r="X618" s="274"/>
      <c r="Y618" s="273"/>
      <c r="Z618" s="273"/>
    </row>
    <row r="619" ht="15.75" customHeight="1">
      <c r="F619" s="2"/>
      <c r="U619" s="273"/>
      <c r="V619" s="273"/>
      <c r="W619" s="273"/>
      <c r="X619" s="274"/>
      <c r="Y619" s="273"/>
      <c r="Z619" s="273"/>
    </row>
    <row r="620" ht="15.75" customHeight="1">
      <c r="F620" s="2"/>
      <c r="U620" s="273"/>
      <c r="V620" s="273"/>
      <c r="W620" s="273"/>
      <c r="X620" s="274"/>
      <c r="Y620" s="273"/>
      <c r="Z620" s="273"/>
    </row>
    <row r="621" ht="15.75" customHeight="1">
      <c r="F621" s="2"/>
      <c r="U621" s="273"/>
      <c r="V621" s="273"/>
      <c r="W621" s="273"/>
      <c r="X621" s="274"/>
      <c r="Y621" s="273"/>
      <c r="Z621" s="273"/>
    </row>
    <row r="622" ht="15.75" customHeight="1">
      <c r="F622" s="2"/>
      <c r="U622" s="273"/>
      <c r="V622" s="273"/>
      <c r="W622" s="273"/>
      <c r="X622" s="274"/>
      <c r="Y622" s="273"/>
      <c r="Z622" s="273"/>
    </row>
    <row r="623" ht="15.75" customHeight="1">
      <c r="F623" s="2"/>
      <c r="U623" s="273"/>
      <c r="V623" s="273"/>
      <c r="W623" s="273"/>
      <c r="X623" s="274"/>
      <c r="Y623" s="273"/>
      <c r="Z623" s="273"/>
    </row>
    <row r="624" ht="15.75" customHeight="1">
      <c r="F624" s="2"/>
      <c r="U624" s="273"/>
      <c r="V624" s="273"/>
      <c r="W624" s="273"/>
      <c r="X624" s="274"/>
      <c r="Y624" s="273"/>
      <c r="Z624" s="273"/>
    </row>
    <row r="625" ht="15.75" customHeight="1">
      <c r="F625" s="2"/>
      <c r="U625" s="273"/>
      <c r="V625" s="273"/>
      <c r="W625" s="273"/>
      <c r="X625" s="274"/>
      <c r="Y625" s="273"/>
      <c r="Z625" s="273"/>
    </row>
    <row r="626" ht="15.75" customHeight="1">
      <c r="F626" s="2"/>
      <c r="U626" s="273"/>
      <c r="V626" s="273"/>
      <c r="W626" s="273"/>
      <c r="X626" s="274"/>
      <c r="Y626" s="273"/>
      <c r="Z626" s="273"/>
    </row>
    <row r="627" ht="15.75" customHeight="1">
      <c r="F627" s="2"/>
      <c r="U627" s="273"/>
      <c r="V627" s="273"/>
      <c r="W627" s="273"/>
      <c r="X627" s="274"/>
      <c r="Y627" s="273"/>
      <c r="Z627" s="273"/>
    </row>
    <row r="628" ht="15.75" customHeight="1">
      <c r="F628" s="2"/>
      <c r="U628" s="273"/>
      <c r="V628" s="273"/>
      <c r="W628" s="273"/>
      <c r="X628" s="274"/>
      <c r="Y628" s="273"/>
      <c r="Z628" s="273"/>
    </row>
    <row r="629" ht="15.75" customHeight="1">
      <c r="F629" s="2"/>
      <c r="U629" s="273"/>
      <c r="V629" s="273"/>
      <c r="W629" s="273"/>
      <c r="X629" s="274"/>
      <c r="Y629" s="273"/>
      <c r="Z629" s="273"/>
    </row>
    <row r="630" ht="15.75" customHeight="1">
      <c r="F630" s="2"/>
      <c r="U630" s="273"/>
      <c r="V630" s="273"/>
      <c r="W630" s="273"/>
      <c r="X630" s="274"/>
      <c r="Y630" s="273"/>
      <c r="Z630" s="273"/>
    </row>
    <row r="631" ht="15.75" customHeight="1">
      <c r="F631" s="2"/>
      <c r="U631" s="273"/>
      <c r="V631" s="273"/>
      <c r="W631" s="273"/>
      <c r="X631" s="274"/>
      <c r="Y631" s="273"/>
      <c r="Z631" s="273"/>
    </row>
    <row r="632" ht="15.75" customHeight="1">
      <c r="F632" s="2"/>
      <c r="U632" s="273"/>
      <c r="V632" s="273"/>
      <c r="W632" s="273"/>
      <c r="X632" s="274"/>
      <c r="Y632" s="273"/>
      <c r="Z632" s="273"/>
    </row>
    <row r="633" ht="15.75" customHeight="1">
      <c r="F633" s="2"/>
      <c r="U633" s="273"/>
      <c r="V633" s="273"/>
      <c r="W633" s="273"/>
      <c r="X633" s="274"/>
      <c r="Y633" s="273"/>
      <c r="Z633" s="273"/>
    </row>
    <row r="634" ht="15.75" customHeight="1">
      <c r="F634" s="2"/>
      <c r="U634" s="273"/>
      <c r="V634" s="273"/>
      <c r="W634" s="273"/>
      <c r="X634" s="274"/>
      <c r="Y634" s="273"/>
      <c r="Z634" s="273"/>
    </row>
    <row r="635" ht="15.75" customHeight="1">
      <c r="F635" s="2"/>
      <c r="U635" s="273"/>
      <c r="V635" s="273"/>
      <c r="W635" s="273"/>
      <c r="X635" s="274"/>
      <c r="Y635" s="273"/>
      <c r="Z635" s="273"/>
    </row>
    <row r="636" ht="15.75" customHeight="1">
      <c r="F636" s="2"/>
      <c r="U636" s="273"/>
      <c r="V636" s="273"/>
      <c r="W636" s="273"/>
      <c r="X636" s="274"/>
      <c r="Y636" s="273"/>
      <c r="Z636" s="273"/>
    </row>
    <row r="637" ht="15.75" customHeight="1">
      <c r="F637" s="2"/>
      <c r="U637" s="273"/>
      <c r="V637" s="273"/>
      <c r="W637" s="273"/>
      <c r="X637" s="274"/>
      <c r="Y637" s="273"/>
      <c r="Z637" s="273"/>
    </row>
    <row r="638" ht="15.75" customHeight="1">
      <c r="F638" s="2"/>
      <c r="U638" s="273"/>
      <c r="V638" s="273"/>
      <c r="W638" s="273"/>
      <c r="X638" s="274"/>
      <c r="Y638" s="273"/>
      <c r="Z638" s="273"/>
    </row>
    <row r="639" ht="15.75" customHeight="1">
      <c r="F639" s="2"/>
      <c r="U639" s="273"/>
      <c r="V639" s="273"/>
      <c r="W639" s="273"/>
      <c r="X639" s="274"/>
      <c r="Y639" s="273"/>
      <c r="Z639" s="273"/>
    </row>
    <row r="640" ht="15.75" customHeight="1">
      <c r="F640" s="2"/>
      <c r="U640" s="273"/>
      <c r="V640" s="273"/>
      <c r="W640" s="273"/>
      <c r="X640" s="274"/>
      <c r="Y640" s="273"/>
      <c r="Z640" s="273"/>
    </row>
    <row r="641" ht="15.75" customHeight="1">
      <c r="F641" s="2"/>
      <c r="U641" s="273"/>
      <c r="V641" s="273"/>
      <c r="W641" s="273"/>
      <c r="X641" s="274"/>
      <c r="Y641" s="273"/>
      <c r="Z641" s="273"/>
    </row>
    <row r="642" ht="15.75" customHeight="1">
      <c r="F642" s="2"/>
      <c r="U642" s="273"/>
      <c r="V642" s="273"/>
      <c r="W642" s="273"/>
      <c r="X642" s="274"/>
      <c r="Y642" s="273"/>
      <c r="Z642" s="273"/>
    </row>
    <row r="643" ht="15.75" customHeight="1">
      <c r="F643" s="2"/>
      <c r="U643" s="273"/>
      <c r="V643" s="273"/>
      <c r="W643" s="273"/>
      <c r="X643" s="274"/>
      <c r="Y643" s="273"/>
      <c r="Z643" s="273"/>
    </row>
    <row r="644" ht="15.75" customHeight="1">
      <c r="F644" s="2"/>
      <c r="U644" s="273"/>
      <c r="V644" s="273"/>
      <c r="W644" s="273"/>
      <c r="X644" s="274"/>
      <c r="Y644" s="273"/>
      <c r="Z644" s="273"/>
    </row>
    <row r="645" ht="15.75" customHeight="1">
      <c r="F645" s="2"/>
      <c r="U645" s="273"/>
      <c r="V645" s="273"/>
      <c r="W645" s="273"/>
      <c r="X645" s="274"/>
      <c r="Y645" s="273"/>
      <c r="Z645" s="273"/>
    </row>
    <row r="646" ht="15.75" customHeight="1">
      <c r="F646" s="2"/>
      <c r="U646" s="273"/>
      <c r="V646" s="273"/>
      <c r="W646" s="273"/>
      <c r="X646" s="274"/>
      <c r="Y646" s="273"/>
      <c r="Z646" s="273"/>
    </row>
    <row r="647" ht="15.75" customHeight="1">
      <c r="F647" s="2"/>
      <c r="U647" s="273"/>
      <c r="V647" s="273"/>
      <c r="W647" s="273"/>
      <c r="X647" s="274"/>
      <c r="Y647" s="273"/>
      <c r="Z647" s="273"/>
    </row>
    <row r="648" ht="15.75" customHeight="1">
      <c r="F648" s="2"/>
      <c r="U648" s="273"/>
      <c r="V648" s="273"/>
      <c r="W648" s="273"/>
      <c r="X648" s="274"/>
      <c r="Y648" s="273"/>
      <c r="Z648" s="273"/>
    </row>
    <row r="649" ht="15.75" customHeight="1">
      <c r="F649" s="2"/>
      <c r="U649" s="273"/>
      <c r="V649" s="273"/>
      <c r="W649" s="273"/>
      <c r="X649" s="274"/>
      <c r="Y649" s="273"/>
      <c r="Z649" s="273"/>
    </row>
    <row r="650" ht="15.75" customHeight="1">
      <c r="F650" s="2"/>
      <c r="U650" s="273"/>
      <c r="V650" s="273"/>
      <c r="W650" s="273"/>
      <c r="X650" s="274"/>
      <c r="Y650" s="273"/>
      <c r="Z650" s="273"/>
    </row>
    <row r="651" ht="15.75" customHeight="1">
      <c r="F651" s="2"/>
      <c r="U651" s="273"/>
      <c r="V651" s="273"/>
      <c r="W651" s="273"/>
      <c r="X651" s="274"/>
      <c r="Y651" s="273"/>
      <c r="Z651" s="273"/>
    </row>
    <row r="652" ht="15.75" customHeight="1">
      <c r="F652" s="2"/>
      <c r="U652" s="273"/>
      <c r="V652" s="273"/>
      <c r="W652" s="273"/>
      <c r="X652" s="274"/>
      <c r="Y652" s="273"/>
      <c r="Z652" s="273"/>
    </row>
    <row r="653" ht="15.75" customHeight="1">
      <c r="F653" s="2"/>
      <c r="U653" s="273"/>
      <c r="V653" s="273"/>
      <c r="W653" s="273"/>
      <c r="X653" s="274"/>
      <c r="Y653" s="273"/>
      <c r="Z653" s="273"/>
    </row>
    <row r="654" ht="15.75" customHeight="1">
      <c r="F654" s="2"/>
      <c r="U654" s="273"/>
      <c r="V654" s="273"/>
      <c r="W654" s="273"/>
      <c r="X654" s="274"/>
      <c r="Y654" s="273"/>
      <c r="Z654" s="273"/>
    </row>
    <row r="655" ht="15.75" customHeight="1">
      <c r="F655" s="2"/>
      <c r="U655" s="273"/>
      <c r="V655" s="273"/>
      <c r="W655" s="273"/>
      <c r="X655" s="274"/>
      <c r="Y655" s="273"/>
      <c r="Z655" s="273"/>
    </row>
    <row r="656" ht="15.75" customHeight="1">
      <c r="F656" s="2"/>
      <c r="U656" s="273"/>
      <c r="V656" s="273"/>
      <c r="W656" s="273"/>
      <c r="X656" s="274"/>
      <c r="Y656" s="273"/>
      <c r="Z656" s="273"/>
    </row>
    <row r="657" ht="15.75" customHeight="1">
      <c r="F657" s="2"/>
      <c r="U657" s="273"/>
      <c r="V657" s="273"/>
      <c r="W657" s="273"/>
      <c r="X657" s="274"/>
      <c r="Y657" s="273"/>
      <c r="Z657" s="273"/>
    </row>
    <row r="658" ht="15.75" customHeight="1">
      <c r="F658" s="2"/>
      <c r="U658" s="273"/>
      <c r="V658" s="273"/>
      <c r="W658" s="273"/>
      <c r="X658" s="274"/>
      <c r="Y658" s="273"/>
      <c r="Z658" s="273"/>
    </row>
    <row r="659" ht="15.75" customHeight="1">
      <c r="F659" s="2"/>
      <c r="U659" s="273"/>
      <c r="V659" s="273"/>
      <c r="W659" s="273"/>
      <c r="X659" s="274"/>
      <c r="Y659" s="273"/>
      <c r="Z659" s="273"/>
    </row>
    <row r="660" ht="15.75" customHeight="1">
      <c r="F660" s="2"/>
      <c r="U660" s="273"/>
      <c r="V660" s="273"/>
      <c r="W660" s="273"/>
      <c r="X660" s="274"/>
      <c r="Y660" s="273"/>
      <c r="Z660" s="273"/>
    </row>
    <row r="661" ht="15.75" customHeight="1">
      <c r="F661" s="2"/>
      <c r="U661" s="273"/>
      <c r="V661" s="273"/>
      <c r="W661" s="273"/>
      <c r="X661" s="274"/>
      <c r="Y661" s="273"/>
      <c r="Z661" s="273"/>
    </row>
    <row r="662" ht="15.75" customHeight="1">
      <c r="F662" s="2"/>
      <c r="U662" s="273"/>
      <c r="V662" s="273"/>
      <c r="W662" s="273"/>
      <c r="X662" s="274"/>
      <c r="Y662" s="273"/>
      <c r="Z662" s="273"/>
    </row>
    <row r="663" ht="15.75" customHeight="1">
      <c r="F663" s="2"/>
      <c r="U663" s="273"/>
      <c r="V663" s="273"/>
      <c r="W663" s="273"/>
      <c r="X663" s="274"/>
      <c r="Y663" s="273"/>
      <c r="Z663" s="273"/>
    </row>
    <row r="664" ht="15.75" customHeight="1">
      <c r="F664" s="2"/>
      <c r="U664" s="273"/>
      <c r="V664" s="273"/>
      <c r="W664" s="273"/>
      <c r="X664" s="274"/>
      <c r="Y664" s="273"/>
      <c r="Z664" s="273"/>
    </row>
    <row r="665" ht="15.75" customHeight="1">
      <c r="F665" s="2"/>
      <c r="U665" s="273"/>
      <c r="V665" s="273"/>
      <c r="W665" s="273"/>
      <c r="X665" s="274"/>
      <c r="Y665" s="273"/>
      <c r="Z665" s="273"/>
    </row>
    <row r="666" ht="15.75" customHeight="1">
      <c r="F666" s="2"/>
      <c r="U666" s="273"/>
      <c r="V666" s="273"/>
      <c r="W666" s="273"/>
      <c r="X666" s="274"/>
      <c r="Y666" s="273"/>
      <c r="Z666" s="273"/>
    </row>
    <row r="667" ht="15.75" customHeight="1">
      <c r="F667" s="2"/>
      <c r="U667" s="273"/>
      <c r="V667" s="273"/>
      <c r="W667" s="273"/>
      <c r="X667" s="274"/>
      <c r="Y667" s="273"/>
      <c r="Z667" s="273"/>
    </row>
    <row r="668" ht="15.75" customHeight="1">
      <c r="F668" s="2"/>
      <c r="U668" s="273"/>
      <c r="V668" s="273"/>
      <c r="W668" s="273"/>
      <c r="X668" s="274"/>
      <c r="Y668" s="273"/>
      <c r="Z668" s="273"/>
    </row>
    <row r="669" ht="15.75" customHeight="1">
      <c r="F669" s="2"/>
      <c r="U669" s="273"/>
      <c r="V669" s="273"/>
      <c r="W669" s="273"/>
      <c r="X669" s="274"/>
      <c r="Y669" s="273"/>
      <c r="Z669" s="273"/>
    </row>
    <row r="670" ht="15.75" customHeight="1">
      <c r="F670" s="2"/>
      <c r="U670" s="273"/>
      <c r="V670" s="273"/>
      <c r="W670" s="273"/>
      <c r="X670" s="274"/>
      <c r="Y670" s="273"/>
      <c r="Z670" s="273"/>
    </row>
    <row r="671" ht="15.75" customHeight="1">
      <c r="F671" s="2"/>
      <c r="U671" s="273"/>
      <c r="V671" s="273"/>
      <c r="W671" s="273"/>
      <c r="X671" s="274"/>
      <c r="Y671" s="273"/>
      <c r="Z671" s="273"/>
    </row>
    <row r="672" ht="15.75" customHeight="1">
      <c r="F672" s="2"/>
      <c r="U672" s="273"/>
      <c r="V672" s="273"/>
      <c r="W672" s="273"/>
      <c r="X672" s="274"/>
      <c r="Y672" s="273"/>
      <c r="Z672" s="273"/>
    </row>
    <row r="673" ht="15.75" customHeight="1">
      <c r="F673" s="2"/>
      <c r="U673" s="273"/>
      <c r="V673" s="273"/>
      <c r="W673" s="273"/>
      <c r="X673" s="274"/>
      <c r="Y673" s="273"/>
      <c r="Z673" s="273"/>
    </row>
    <row r="674" ht="15.75" customHeight="1">
      <c r="F674" s="2"/>
      <c r="U674" s="273"/>
      <c r="V674" s="273"/>
      <c r="W674" s="273"/>
      <c r="X674" s="274"/>
      <c r="Y674" s="273"/>
      <c r="Z674" s="273"/>
    </row>
    <row r="675" ht="15.75" customHeight="1">
      <c r="F675" s="2"/>
      <c r="U675" s="273"/>
      <c r="V675" s="273"/>
      <c r="W675" s="273"/>
      <c r="X675" s="274"/>
      <c r="Y675" s="273"/>
      <c r="Z675" s="273"/>
    </row>
    <row r="676" ht="15.75" customHeight="1">
      <c r="F676" s="2"/>
      <c r="U676" s="273"/>
      <c r="V676" s="273"/>
      <c r="W676" s="273"/>
      <c r="X676" s="274"/>
      <c r="Y676" s="273"/>
      <c r="Z676" s="273"/>
    </row>
    <row r="677" ht="15.75" customHeight="1">
      <c r="F677" s="2"/>
      <c r="U677" s="273"/>
      <c r="V677" s="273"/>
      <c r="W677" s="273"/>
      <c r="X677" s="274"/>
      <c r="Y677" s="273"/>
      <c r="Z677" s="273"/>
    </row>
    <row r="678" ht="15.75" customHeight="1">
      <c r="F678" s="2"/>
      <c r="U678" s="273"/>
      <c r="V678" s="273"/>
      <c r="W678" s="273"/>
      <c r="X678" s="274"/>
      <c r="Y678" s="273"/>
      <c r="Z678" s="273"/>
    </row>
    <row r="679" ht="15.75" customHeight="1">
      <c r="F679" s="2"/>
      <c r="U679" s="273"/>
      <c r="V679" s="273"/>
      <c r="W679" s="273"/>
      <c r="X679" s="274"/>
      <c r="Y679" s="273"/>
      <c r="Z679" s="273"/>
    </row>
    <row r="680" ht="15.75" customHeight="1">
      <c r="F680" s="2"/>
      <c r="U680" s="273"/>
      <c r="V680" s="273"/>
      <c r="W680" s="273"/>
      <c r="X680" s="274"/>
      <c r="Y680" s="273"/>
      <c r="Z680" s="273"/>
    </row>
    <row r="681" ht="15.75" customHeight="1">
      <c r="F681" s="2"/>
      <c r="U681" s="273"/>
      <c r="V681" s="273"/>
      <c r="W681" s="273"/>
      <c r="X681" s="274"/>
      <c r="Y681" s="273"/>
      <c r="Z681" s="273"/>
    </row>
    <row r="682" ht="15.75" customHeight="1">
      <c r="F682" s="2"/>
      <c r="U682" s="273"/>
      <c r="V682" s="273"/>
      <c r="W682" s="273"/>
      <c r="X682" s="274"/>
      <c r="Y682" s="273"/>
      <c r="Z682" s="273"/>
    </row>
    <row r="683" ht="15.75" customHeight="1">
      <c r="F683" s="2"/>
      <c r="U683" s="273"/>
      <c r="V683" s="273"/>
      <c r="W683" s="273"/>
      <c r="X683" s="274"/>
      <c r="Y683" s="273"/>
      <c r="Z683" s="273"/>
    </row>
    <row r="684" ht="15.75" customHeight="1">
      <c r="F684" s="2"/>
      <c r="U684" s="273"/>
      <c r="V684" s="273"/>
      <c r="W684" s="273"/>
      <c r="X684" s="274"/>
      <c r="Y684" s="273"/>
      <c r="Z684" s="273"/>
    </row>
    <row r="685" ht="15.75" customHeight="1">
      <c r="F685" s="2"/>
      <c r="U685" s="273"/>
      <c r="V685" s="273"/>
      <c r="W685" s="273"/>
      <c r="X685" s="274"/>
      <c r="Y685" s="273"/>
      <c r="Z685" s="273"/>
    </row>
    <row r="686" ht="15.75" customHeight="1">
      <c r="F686" s="2"/>
      <c r="U686" s="273"/>
      <c r="V686" s="273"/>
      <c r="W686" s="273"/>
      <c r="X686" s="274"/>
      <c r="Y686" s="273"/>
      <c r="Z686" s="273"/>
    </row>
    <row r="687" ht="15.75" customHeight="1">
      <c r="F687" s="2"/>
      <c r="U687" s="273"/>
      <c r="V687" s="273"/>
      <c r="W687" s="273"/>
      <c r="X687" s="274"/>
      <c r="Y687" s="273"/>
      <c r="Z687" s="273"/>
    </row>
    <row r="688" ht="15.75" customHeight="1">
      <c r="F688" s="2"/>
      <c r="U688" s="273"/>
      <c r="V688" s="273"/>
      <c r="W688" s="273"/>
      <c r="X688" s="274"/>
      <c r="Y688" s="273"/>
      <c r="Z688" s="273"/>
    </row>
    <row r="689" ht="15.75" customHeight="1">
      <c r="F689" s="2"/>
      <c r="U689" s="273"/>
      <c r="V689" s="273"/>
      <c r="W689" s="273"/>
      <c r="X689" s="274"/>
      <c r="Y689" s="273"/>
      <c r="Z689" s="273"/>
    </row>
    <row r="690" ht="15.75" customHeight="1">
      <c r="F690" s="2"/>
      <c r="U690" s="273"/>
      <c r="V690" s="273"/>
      <c r="W690" s="273"/>
      <c r="X690" s="274"/>
      <c r="Y690" s="273"/>
      <c r="Z690" s="273"/>
    </row>
    <row r="691" ht="15.75" customHeight="1">
      <c r="F691" s="2"/>
      <c r="U691" s="273"/>
      <c r="V691" s="273"/>
      <c r="W691" s="273"/>
      <c r="X691" s="274"/>
      <c r="Y691" s="273"/>
      <c r="Z691" s="273"/>
    </row>
    <row r="692" ht="15.75" customHeight="1">
      <c r="F692" s="2"/>
      <c r="U692" s="273"/>
      <c r="V692" s="273"/>
      <c r="W692" s="273"/>
      <c r="X692" s="274"/>
      <c r="Y692" s="273"/>
      <c r="Z692" s="273"/>
    </row>
    <row r="693" ht="15.75" customHeight="1">
      <c r="F693" s="2"/>
      <c r="U693" s="273"/>
      <c r="V693" s="273"/>
      <c r="W693" s="273"/>
      <c r="X693" s="274"/>
      <c r="Y693" s="273"/>
      <c r="Z693" s="273"/>
    </row>
    <row r="694" ht="15.75" customHeight="1">
      <c r="F694" s="2"/>
      <c r="U694" s="273"/>
      <c r="V694" s="273"/>
      <c r="W694" s="273"/>
      <c r="X694" s="274"/>
      <c r="Y694" s="273"/>
      <c r="Z694" s="273"/>
    </row>
    <row r="695" ht="15.75" customHeight="1">
      <c r="F695" s="2"/>
      <c r="U695" s="273"/>
      <c r="V695" s="273"/>
      <c r="W695" s="273"/>
      <c r="X695" s="274"/>
      <c r="Y695" s="273"/>
      <c r="Z695" s="273"/>
    </row>
    <row r="696" ht="15.75" customHeight="1">
      <c r="F696" s="2"/>
      <c r="U696" s="273"/>
      <c r="V696" s="273"/>
      <c r="W696" s="273"/>
      <c r="X696" s="274"/>
      <c r="Y696" s="273"/>
      <c r="Z696" s="273"/>
    </row>
    <row r="697" ht="15.75" customHeight="1">
      <c r="F697" s="2"/>
      <c r="U697" s="273"/>
      <c r="V697" s="273"/>
      <c r="W697" s="273"/>
      <c r="X697" s="274"/>
      <c r="Y697" s="273"/>
      <c r="Z697" s="273"/>
    </row>
    <row r="698" ht="15.75" customHeight="1">
      <c r="F698" s="2"/>
      <c r="U698" s="273"/>
      <c r="V698" s="273"/>
      <c r="W698" s="273"/>
      <c r="X698" s="274"/>
      <c r="Y698" s="273"/>
      <c r="Z698" s="273"/>
    </row>
    <row r="699" ht="15.75" customHeight="1">
      <c r="F699" s="2"/>
      <c r="U699" s="273"/>
      <c r="V699" s="273"/>
      <c r="W699" s="273"/>
      <c r="X699" s="274"/>
      <c r="Y699" s="273"/>
      <c r="Z699" s="273"/>
    </row>
    <row r="700" ht="15.75" customHeight="1">
      <c r="F700" s="2"/>
      <c r="U700" s="273"/>
      <c r="V700" s="273"/>
      <c r="W700" s="273"/>
      <c r="X700" s="274"/>
      <c r="Y700" s="273"/>
      <c r="Z700" s="273"/>
    </row>
    <row r="701" ht="15.75" customHeight="1">
      <c r="F701" s="2"/>
      <c r="U701" s="273"/>
      <c r="V701" s="273"/>
      <c r="W701" s="273"/>
      <c r="X701" s="274"/>
      <c r="Y701" s="273"/>
      <c r="Z701" s="273"/>
    </row>
    <row r="702" ht="15.75" customHeight="1">
      <c r="F702" s="2"/>
      <c r="U702" s="273"/>
      <c r="V702" s="273"/>
      <c r="W702" s="273"/>
      <c r="X702" s="274"/>
      <c r="Y702" s="273"/>
      <c r="Z702" s="273"/>
    </row>
    <row r="703" ht="15.75" customHeight="1">
      <c r="F703" s="2"/>
      <c r="U703" s="273"/>
      <c r="V703" s="273"/>
      <c r="W703" s="273"/>
      <c r="X703" s="274"/>
      <c r="Y703" s="273"/>
      <c r="Z703" s="273"/>
    </row>
    <row r="704" ht="15.75" customHeight="1">
      <c r="F704" s="2"/>
      <c r="U704" s="273"/>
      <c r="V704" s="273"/>
      <c r="W704" s="273"/>
      <c r="X704" s="274"/>
      <c r="Y704" s="273"/>
      <c r="Z704" s="273"/>
    </row>
    <row r="705" ht="15.75" customHeight="1">
      <c r="F705" s="2"/>
      <c r="U705" s="273"/>
      <c r="V705" s="273"/>
      <c r="W705" s="273"/>
      <c r="X705" s="274"/>
      <c r="Y705" s="273"/>
      <c r="Z705" s="273"/>
    </row>
    <row r="706" ht="15.75" customHeight="1">
      <c r="F706" s="2"/>
      <c r="U706" s="273"/>
      <c r="V706" s="273"/>
      <c r="W706" s="273"/>
      <c r="X706" s="274"/>
      <c r="Y706" s="273"/>
      <c r="Z706" s="273"/>
    </row>
    <row r="707" ht="15.75" customHeight="1">
      <c r="F707" s="2"/>
      <c r="U707" s="273"/>
      <c r="V707" s="273"/>
      <c r="W707" s="273"/>
      <c r="X707" s="274"/>
      <c r="Y707" s="273"/>
      <c r="Z707" s="273"/>
    </row>
    <row r="708" ht="15.75" customHeight="1">
      <c r="F708" s="2"/>
      <c r="U708" s="273"/>
      <c r="V708" s="273"/>
      <c r="W708" s="273"/>
      <c r="X708" s="274"/>
      <c r="Y708" s="273"/>
      <c r="Z708" s="273"/>
    </row>
    <row r="709" ht="15.75" customHeight="1">
      <c r="F709" s="2"/>
      <c r="U709" s="273"/>
      <c r="V709" s="273"/>
      <c r="W709" s="273"/>
      <c r="X709" s="274"/>
      <c r="Y709" s="273"/>
      <c r="Z709" s="273"/>
    </row>
    <row r="710" ht="15.75" customHeight="1">
      <c r="F710" s="2"/>
      <c r="U710" s="273"/>
      <c r="V710" s="273"/>
      <c r="W710" s="273"/>
      <c r="X710" s="274"/>
      <c r="Y710" s="273"/>
      <c r="Z710" s="273"/>
    </row>
    <row r="711" ht="15.75" customHeight="1">
      <c r="F711" s="2"/>
      <c r="U711" s="273"/>
      <c r="V711" s="273"/>
      <c r="W711" s="273"/>
      <c r="X711" s="274"/>
      <c r="Y711" s="273"/>
      <c r="Z711" s="273"/>
    </row>
    <row r="712" ht="15.75" customHeight="1">
      <c r="F712" s="2"/>
      <c r="U712" s="273"/>
      <c r="V712" s="273"/>
      <c r="W712" s="273"/>
      <c r="X712" s="274"/>
      <c r="Y712" s="273"/>
      <c r="Z712" s="273"/>
    </row>
    <row r="713" ht="15.75" customHeight="1">
      <c r="F713" s="2"/>
      <c r="U713" s="273"/>
      <c r="V713" s="273"/>
      <c r="W713" s="273"/>
      <c r="X713" s="274"/>
      <c r="Y713" s="273"/>
      <c r="Z713" s="273"/>
    </row>
    <row r="714" ht="15.75" customHeight="1">
      <c r="F714" s="2"/>
      <c r="U714" s="273"/>
      <c r="V714" s="273"/>
      <c r="W714" s="273"/>
      <c r="X714" s="274"/>
      <c r="Y714" s="273"/>
      <c r="Z714" s="273"/>
    </row>
    <row r="715" ht="15.75" customHeight="1">
      <c r="F715" s="2"/>
      <c r="U715" s="273"/>
      <c r="V715" s="273"/>
      <c r="W715" s="273"/>
      <c r="X715" s="274"/>
      <c r="Y715" s="273"/>
      <c r="Z715" s="273"/>
    </row>
    <row r="716" ht="15.75" customHeight="1">
      <c r="F716" s="2"/>
      <c r="U716" s="273"/>
      <c r="V716" s="273"/>
      <c r="W716" s="273"/>
      <c r="X716" s="274"/>
      <c r="Y716" s="273"/>
      <c r="Z716" s="273"/>
    </row>
    <row r="717" ht="15.75" customHeight="1">
      <c r="F717" s="2"/>
      <c r="U717" s="273"/>
      <c r="V717" s="273"/>
      <c r="W717" s="273"/>
      <c r="X717" s="274"/>
      <c r="Y717" s="273"/>
      <c r="Z717" s="273"/>
    </row>
    <row r="718" ht="15.75" customHeight="1">
      <c r="F718" s="2"/>
      <c r="U718" s="273"/>
      <c r="V718" s="273"/>
      <c r="W718" s="273"/>
      <c r="X718" s="274"/>
      <c r="Y718" s="273"/>
      <c r="Z718" s="273"/>
    </row>
    <row r="719" ht="15.75" customHeight="1">
      <c r="F719" s="2"/>
      <c r="U719" s="273"/>
      <c r="V719" s="273"/>
      <c r="W719" s="273"/>
      <c r="X719" s="274"/>
      <c r="Y719" s="273"/>
      <c r="Z719" s="273"/>
    </row>
    <row r="720" ht="15.75" customHeight="1">
      <c r="F720" s="2"/>
      <c r="U720" s="273"/>
      <c r="V720" s="273"/>
      <c r="W720" s="273"/>
      <c r="X720" s="274"/>
      <c r="Y720" s="273"/>
      <c r="Z720" s="273"/>
    </row>
    <row r="721" ht="15.75" customHeight="1">
      <c r="F721" s="2"/>
      <c r="U721" s="273"/>
      <c r="V721" s="273"/>
      <c r="W721" s="273"/>
      <c r="X721" s="274"/>
      <c r="Y721" s="273"/>
      <c r="Z721" s="273"/>
    </row>
    <row r="722" ht="15.75" customHeight="1">
      <c r="F722" s="2"/>
      <c r="U722" s="273"/>
      <c r="V722" s="273"/>
      <c r="W722" s="273"/>
      <c r="X722" s="274"/>
      <c r="Y722" s="273"/>
      <c r="Z722" s="273"/>
    </row>
    <row r="723" ht="15.75" customHeight="1">
      <c r="F723" s="2"/>
      <c r="U723" s="273"/>
      <c r="V723" s="273"/>
      <c r="W723" s="273"/>
      <c r="X723" s="274"/>
      <c r="Y723" s="273"/>
      <c r="Z723" s="273"/>
    </row>
    <row r="724" ht="15.75" customHeight="1">
      <c r="F724" s="2"/>
      <c r="U724" s="273"/>
      <c r="V724" s="273"/>
      <c r="W724" s="273"/>
      <c r="X724" s="274"/>
      <c r="Y724" s="273"/>
      <c r="Z724" s="273"/>
    </row>
    <row r="725" ht="15.75" customHeight="1">
      <c r="F725" s="2"/>
      <c r="U725" s="273"/>
      <c r="V725" s="273"/>
      <c r="W725" s="273"/>
      <c r="X725" s="274"/>
      <c r="Y725" s="273"/>
      <c r="Z725" s="273"/>
    </row>
    <row r="726" ht="15.75" customHeight="1">
      <c r="F726" s="2"/>
      <c r="U726" s="273"/>
      <c r="V726" s="273"/>
      <c r="W726" s="273"/>
      <c r="X726" s="274"/>
      <c r="Y726" s="273"/>
      <c r="Z726" s="273"/>
    </row>
    <row r="727" ht="15.75" customHeight="1">
      <c r="F727" s="2"/>
      <c r="U727" s="273"/>
      <c r="V727" s="273"/>
      <c r="W727" s="273"/>
      <c r="X727" s="274"/>
      <c r="Y727" s="273"/>
      <c r="Z727" s="273"/>
    </row>
    <row r="728" ht="15.75" customHeight="1">
      <c r="F728" s="2"/>
      <c r="U728" s="273"/>
      <c r="V728" s="273"/>
      <c r="W728" s="273"/>
      <c r="X728" s="274"/>
      <c r="Y728" s="273"/>
      <c r="Z728" s="273"/>
    </row>
    <row r="729" ht="15.75" customHeight="1">
      <c r="F729" s="2"/>
      <c r="U729" s="273"/>
      <c r="V729" s="273"/>
      <c r="W729" s="273"/>
      <c r="X729" s="274"/>
      <c r="Y729" s="273"/>
      <c r="Z729" s="273"/>
    </row>
    <row r="730" ht="15.75" customHeight="1">
      <c r="F730" s="2"/>
      <c r="U730" s="273"/>
      <c r="V730" s="273"/>
      <c r="W730" s="273"/>
      <c r="X730" s="274"/>
      <c r="Y730" s="273"/>
      <c r="Z730" s="273"/>
    </row>
    <row r="731" ht="15.75" customHeight="1">
      <c r="F731" s="2"/>
      <c r="U731" s="273"/>
      <c r="V731" s="273"/>
      <c r="W731" s="273"/>
      <c r="X731" s="274"/>
      <c r="Y731" s="273"/>
      <c r="Z731" s="273"/>
    </row>
    <row r="732" ht="15.75" customHeight="1">
      <c r="F732" s="2"/>
      <c r="U732" s="273"/>
      <c r="V732" s="273"/>
      <c r="W732" s="273"/>
      <c r="X732" s="274"/>
      <c r="Y732" s="273"/>
      <c r="Z732" s="273"/>
    </row>
    <row r="733" ht="15.75" customHeight="1">
      <c r="F733" s="2"/>
      <c r="U733" s="273"/>
      <c r="V733" s="273"/>
      <c r="W733" s="273"/>
      <c r="X733" s="274"/>
      <c r="Y733" s="273"/>
      <c r="Z733" s="273"/>
    </row>
    <row r="734" ht="15.75" customHeight="1">
      <c r="F734" s="2"/>
      <c r="U734" s="273"/>
      <c r="V734" s="273"/>
      <c r="W734" s="273"/>
      <c r="X734" s="274"/>
      <c r="Y734" s="273"/>
      <c r="Z734" s="273"/>
    </row>
    <row r="735" ht="15.75" customHeight="1">
      <c r="F735" s="2"/>
      <c r="U735" s="273"/>
      <c r="V735" s="273"/>
      <c r="W735" s="273"/>
      <c r="X735" s="274"/>
      <c r="Y735" s="273"/>
      <c r="Z735" s="273"/>
    </row>
    <row r="736" ht="15.75" customHeight="1">
      <c r="F736" s="2"/>
      <c r="U736" s="273"/>
      <c r="V736" s="273"/>
      <c r="W736" s="273"/>
      <c r="X736" s="274"/>
      <c r="Y736" s="273"/>
      <c r="Z736" s="273"/>
    </row>
    <row r="737" ht="15.75" customHeight="1">
      <c r="F737" s="2"/>
      <c r="U737" s="273"/>
      <c r="V737" s="273"/>
      <c r="W737" s="273"/>
      <c r="X737" s="274"/>
      <c r="Y737" s="273"/>
      <c r="Z737" s="273"/>
    </row>
    <row r="738" ht="15.75" customHeight="1">
      <c r="F738" s="2"/>
      <c r="U738" s="273"/>
      <c r="V738" s="273"/>
      <c r="W738" s="273"/>
      <c r="X738" s="274"/>
      <c r="Y738" s="273"/>
      <c r="Z738" s="273"/>
    </row>
    <row r="739" ht="15.75" customHeight="1">
      <c r="F739" s="2"/>
      <c r="U739" s="273"/>
      <c r="V739" s="273"/>
      <c r="W739" s="273"/>
      <c r="X739" s="274"/>
      <c r="Y739" s="273"/>
      <c r="Z739" s="273"/>
    </row>
    <row r="740" ht="15.75" customHeight="1">
      <c r="F740" s="2"/>
      <c r="U740" s="273"/>
      <c r="V740" s="273"/>
      <c r="W740" s="273"/>
      <c r="X740" s="274"/>
      <c r="Y740" s="273"/>
      <c r="Z740" s="273"/>
    </row>
    <row r="741" ht="15.75" customHeight="1">
      <c r="F741" s="2"/>
      <c r="U741" s="273"/>
      <c r="V741" s="273"/>
      <c r="W741" s="273"/>
      <c r="X741" s="274"/>
      <c r="Y741" s="273"/>
      <c r="Z741" s="273"/>
    </row>
    <row r="742" ht="15.75" customHeight="1">
      <c r="F742" s="2"/>
      <c r="U742" s="273"/>
      <c r="V742" s="273"/>
      <c r="W742" s="273"/>
      <c r="X742" s="274"/>
      <c r="Y742" s="273"/>
      <c r="Z742" s="273"/>
    </row>
    <row r="743" ht="15.75" customHeight="1">
      <c r="F743" s="2"/>
      <c r="U743" s="273"/>
      <c r="V743" s="273"/>
      <c r="W743" s="273"/>
      <c r="X743" s="274"/>
      <c r="Y743" s="273"/>
      <c r="Z743" s="273"/>
    </row>
    <row r="744" ht="15.75" customHeight="1">
      <c r="F744" s="2"/>
      <c r="U744" s="273"/>
      <c r="V744" s="273"/>
      <c r="W744" s="273"/>
      <c r="X744" s="274"/>
      <c r="Y744" s="273"/>
      <c r="Z744" s="273"/>
    </row>
    <row r="745" ht="15.75" customHeight="1">
      <c r="F745" s="2"/>
      <c r="U745" s="273"/>
      <c r="V745" s="273"/>
      <c r="W745" s="273"/>
      <c r="X745" s="274"/>
      <c r="Y745" s="273"/>
      <c r="Z745" s="273"/>
    </row>
    <row r="746" ht="15.75" customHeight="1">
      <c r="F746" s="2"/>
      <c r="U746" s="273"/>
      <c r="V746" s="273"/>
      <c r="W746" s="273"/>
      <c r="X746" s="274"/>
      <c r="Y746" s="273"/>
      <c r="Z746" s="273"/>
    </row>
    <row r="747" ht="15.75" customHeight="1">
      <c r="F747" s="2"/>
      <c r="U747" s="273"/>
      <c r="V747" s="273"/>
      <c r="W747" s="273"/>
      <c r="X747" s="274"/>
      <c r="Y747" s="273"/>
      <c r="Z747" s="273"/>
    </row>
    <row r="748" ht="15.75" customHeight="1">
      <c r="F748" s="2"/>
      <c r="U748" s="273"/>
      <c r="V748" s="273"/>
      <c r="W748" s="273"/>
      <c r="X748" s="274"/>
      <c r="Y748" s="273"/>
      <c r="Z748" s="273"/>
    </row>
    <row r="749" ht="15.75" customHeight="1">
      <c r="F749" s="2"/>
      <c r="U749" s="273"/>
      <c r="V749" s="273"/>
      <c r="W749" s="273"/>
      <c r="X749" s="274"/>
      <c r="Y749" s="273"/>
      <c r="Z749" s="273"/>
    </row>
    <row r="750" ht="15.75" customHeight="1">
      <c r="F750" s="2"/>
      <c r="U750" s="273"/>
      <c r="V750" s="273"/>
      <c r="W750" s="273"/>
      <c r="X750" s="274"/>
      <c r="Y750" s="273"/>
      <c r="Z750" s="273"/>
    </row>
    <row r="751" ht="15.75" customHeight="1">
      <c r="F751" s="2"/>
      <c r="U751" s="273"/>
      <c r="V751" s="273"/>
      <c r="W751" s="273"/>
      <c r="X751" s="274"/>
      <c r="Y751" s="273"/>
      <c r="Z751" s="273"/>
    </row>
    <row r="752" ht="15.75" customHeight="1">
      <c r="F752" s="2"/>
      <c r="U752" s="273"/>
      <c r="V752" s="273"/>
      <c r="W752" s="273"/>
      <c r="X752" s="274"/>
      <c r="Y752" s="273"/>
      <c r="Z752" s="273"/>
    </row>
    <row r="753" ht="15.75" customHeight="1">
      <c r="F753" s="2"/>
      <c r="U753" s="273"/>
      <c r="V753" s="273"/>
      <c r="W753" s="273"/>
      <c r="X753" s="274"/>
      <c r="Y753" s="273"/>
      <c r="Z753" s="273"/>
    </row>
    <row r="754" ht="15.75" customHeight="1">
      <c r="F754" s="2"/>
      <c r="U754" s="273"/>
      <c r="V754" s="273"/>
      <c r="W754" s="273"/>
      <c r="X754" s="274"/>
      <c r="Y754" s="273"/>
      <c r="Z754" s="273"/>
    </row>
    <row r="755" ht="15.75" customHeight="1">
      <c r="F755" s="2"/>
      <c r="U755" s="273"/>
      <c r="V755" s="273"/>
      <c r="W755" s="273"/>
      <c r="X755" s="274"/>
      <c r="Y755" s="273"/>
      <c r="Z755" s="273"/>
    </row>
    <row r="756" ht="15.75" customHeight="1">
      <c r="F756" s="2"/>
      <c r="U756" s="273"/>
      <c r="V756" s="273"/>
      <c r="W756" s="273"/>
      <c r="X756" s="274"/>
      <c r="Y756" s="273"/>
      <c r="Z756" s="273"/>
    </row>
    <row r="757" ht="15.75" customHeight="1">
      <c r="F757" s="2"/>
      <c r="U757" s="273"/>
      <c r="V757" s="273"/>
      <c r="W757" s="273"/>
      <c r="X757" s="274"/>
      <c r="Y757" s="273"/>
      <c r="Z757" s="273"/>
    </row>
    <row r="758" ht="15.75" customHeight="1">
      <c r="F758" s="2"/>
      <c r="U758" s="273"/>
      <c r="V758" s="273"/>
      <c r="W758" s="273"/>
      <c r="X758" s="274"/>
      <c r="Y758" s="273"/>
      <c r="Z758" s="273"/>
    </row>
    <row r="759" ht="15.75" customHeight="1">
      <c r="F759" s="2"/>
      <c r="U759" s="273"/>
      <c r="V759" s="273"/>
      <c r="W759" s="273"/>
      <c r="X759" s="274"/>
      <c r="Y759" s="273"/>
      <c r="Z759" s="273"/>
    </row>
    <row r="760" ht="15.75" customHeight="1">
      <c r="F760" s="2"/>
      <c r="U760" s="273"/>
      <c r="V760" s="273"/>
      <c r="W760" s="273"/>
      <c r="X760" s="274"/>
      <c r="Y760" s="273"/>
      <c r="Z760" s="273"/>
    </row>
    <row r="761" ht="15.75" customHeight="1">
      <c r="F761" s="2"/>
      <c r="U761" s="273"/>
      <c r="V761" s="273"/>
      <c r="W761" s="273"/>
      <c r="X761" s="274"/>
      <c r="Y761" s="273"/>
      <c r="Z761" s="273"/>
    </row>
    <row r="762" ht="15.75" customHeight="1">
      <c r="F762" s="2"/>
      <c r="U762" s="273"/>
      <c r="V762" s="273"/>
      <c r="W762" s="273"/>
      <c r="X762" s="274"/>
      <c r="Y762" s="273"/>
      <c r="Z762" s="273"/>
    </row>
    <row r="763" ht="15.75" customHeight="1">
      <c r="F763" s="2"/>
      <c r="U763" s="273"/>
      <c r="V763" s="273"/>
      <c r="W763" s="273"/>
      <c r="X763" s="274"/>
      <c r="Y763" s="273"/>
      <c r="Z763" s="273"/>
    </row>
    <row r="764" ht="15.75" customHeight="1">
      <c r="F764" s="2"/>
      <c r="U764" s="273"/>
      <c r="V764" s="273"/>
      <c r="W764" s="273"/>
      <c r="X764" s="274"/>
      <c r="Y764" s="273"/>
      <c r="Z764" s="273"/>
    </row>
    <row r="765" ht="15.75" customHeight="1">
      <c r="F765" s="2"/>
      <c r="U765" s="273"/>
      <c r="V765" s="273"/>
      <c r="W765" s="273"/>
      <c r="X765" s="274"/>
      <c r="Y765" s="273"/>
      <c r="Z765" s="273"/>
    </row>
    <row r="766" ht="15.75" customHeight="1">
      <c r="F766" s="2"/>
      <c r="U766" s="273"/>
      <c r="V766" s="273"/>
      <c r="W766" s="273"/>
      <c r="X766" s="274"/>
      <c r="Y766" s="273"/>
      <c r="Z766" s="273"/>
    </row>
    <row r="767" ht="15.75" customHeight="1">
      <c r="F767" s="2"/>
      <c r="U767" s="273"/>
      <c r="V767" s="273"/>
      <c r="W767" s="273"/>
      <c r="X767" s="274"/>
      <c r="Y767" s="273"/>
      <c r="Z767" s="273"/>
    </row>
    <row r="768" ht="15.75" customHeight="1">
      <c r="F768" s="2"/>
      <c r="U768" s="273"/>
      <c r="V768" s="273"/>
      <c r="W768" s="273"/>
      <c r="X768" s="274"/>
      <c r="Y768" s="273"/>
      <c r="Z768" s="273"/>
    </row>
    <row r="769" ht="15.75" customHeight="1">
      <c r="F769" s="2"/>
      <c r="U769" s="273"/>
      <c r="V769" s="273"/>
      <c r="W769" s="273"/>
      <c r="X769" s="274"/>
      <c r="Y769" s="273"/>
      <c r="Z769" s="273"/>
    </row>
    <row r="770" ht="15.75" customHeight="1">
      <c r="F770" s="2"/>
      <c r="U770" s="273"/>
      <c r="V770" s="273"/>
      <c r="W770" s="273"/>
      <c r="X770" s="274"/>
      <c r="Y770" s="273"/>
      <c r="Z770" s="273"/>
    </row>
    <row r="771" ht="15.75" customHeight="1">
      <c r="F771" s="2"/>
      <c r="U771" s="273"/>
      <c r="V771" s="273"/>
      <c r="W771" s="273"/>
      <c r="X771" s="274"/>
      <c r="Y771" s="273"/>
      <c r="Z771" s="273"/>
    </row>
    <row r="772" ht="15.75" customHeight="1">
      <c r="F772" s="2"/>
      <c r="U772" s="273"/>
      <c r="V772" s="273"/>
      <c r="W772" s="273"/>
      <c r="X772" s="274"/>
      <c r="Y772" s="273"/>
      <c r="Z772" s="273"/>
    </row>
    <row r="773" ht="15.75" customHeight="1">
      <c r="F773" s="2"/>
      <c r="U773" s="273"/>
      <c r="V773" s="273"/>
      <c r="W773" s="273"/>
      <c r="X773" s="274"/>
      <c r="Y773" s="273"/>
      <c r="Z773" s="273"/>
    </row>
    <row r="774" ht="15.75" customHeight="1">
      <c r="F774" s="2"/>
      <c r="U774" s="273"/>
      <c r="V774" s="273"/>
      <c r="W774" s="273"/>
      <c r="X774" s="274"/>
      <c r="Y774" s="273"/>
      <c r="Z774" s="273"/>
    </row>
    <row r="775" ht="15.75" customHeight="1">
      <c r="F775" s="2"/>
      <c r="U775" s="273"/>
      <c r="V775" s="273"/>
      <c r="W775" s="273"/>
      <c r="X775" s="274"/>
      <c r="Y775" s="273"/>
      <c r="Z775" s="273"/>
    </row>
    <row r="776" ht="15.75" customHeight="1">
      <c r="F776" s="2"/>
      <c r="U776" s="273"/>
      <c r="V776" s="273"/>
      <c r="W776" s="273"/>
      <c r="X776" s="274"/>
      <c r="Y776" s="273"/>
      <c r="Z776" s="273"/>
    </row>
    <row r="777" ht="15.75" customHeight="1">
      <c r="F777" s="2"/>
      <c r="U777" s="273"/>
      <c r="V777" s="273"/>
      <c r="W777" s="273"/>
      <c r="X777" s="274"/>
      <c r="Y777" s="273"/>
      <c r="Z777" s="273"/>
    </row>
    <row r="778" ht="15.75" customHeight="1">
      <c r="F778" s="2"/>
      <c r="U778" s="273"/>
      <c r="V778" s="273"/>
      <c r="W778" s="273"/>
      <c r="X778" s="274"/>
      <c r="Y778" s="273"/>
      <c r="Z778" s="273"/>
    </row>
    <row r="779" ht="15.75" customHeight="1">
      <c r="F779" s="2"/>
      <c r="U779" s="273"/>
      <c r="V779" s="273"/>
      <c r="W779" s="273"/>
      <c r="X779" s="274"/>
      <c r="Y779" s="273"/>
      <c r="Z779" s="273"/>
    </row>
    <row r="780" ht="15.75" customHeight="1">
      <c r="F780" s="2"/>
      <c r="U780" s="273"/>
      <c r="V780" s="273"/>
      <c r="W780" s="273"/>
      <c r="X780" s="274"/>
      <c r="Y780" s="273"/>
      <c r="Z780" s="273"/>
    </row>
    <row r="781" ht="15.75" customHeight="1">
      <c r="F781" s="2"/>
      <c r="U781" s="273"/>
      <c r="V781" s="273"/>
      <c r="W781" s="273"/>
      <c r="X781" s="274"/>
      <c r="Y781" s="273"/>
      <c r="Z781" s="273"/>
    </row>
    <row r="782" ht="15.75" customHeight="1">
      <c r="F782" s="2"/>
      <c r="U782" s="273"/>
      <c r="V782" s="273"/>
      <c r="W782" s="273"/>
      <c r="X782" s="274"/>
      <c r="Y782" s="273"/>
      <c r="Z782" s="273"/>
    </row>
    <row r="783" ht="15.75" customHeight="1">
      <c r="F783" s="2"/>
      <c r="U783" s="273"/>
      <c r="V783" s="273"/>
      <c r="W783" s="273"/>
      <c r="X783" s="274"/>
      <c r="Y783" s="273"/>
      <c r="Z783" s="273"/>
    </row>
    <row r="784" ht="15.75" customHeight="1">
      <c r="F784" s="2"/>
      <c r="U784" s="273"/>
      <c r="V784" s="273"/>
      <c r="W784" s="273"/>
      <c r="X784" s="274"/>
      <c r="Y784" s="273"/>
      <c r="Z784" s="273"/>
    </row>
    <row r="785" ht="15.75" customHeight="1">
      <c r="F785" s="2"/>
      <c r="U785" s="273"/>
      <c r="V785" s="273"/>
      <c r="W785" s="273"/>
      <c r="X785" s="274"/>
      <c r="Y785" s="273"/>
      <c r="Z785" s="273"/>
    </row>
    <row r="786" ht="15.75" customHeight="1">
      <c r="F786" s="2"/>
      <c r="U786" s="273"/>
      <c r="V786" s="273"/>
      <c r="W786" s="273"/>
      <c r="X786" s="274"/>
      <c r="Y786" s="273"/>
      <c r="Z786" s="273"/>
    </row>
    <row r="787" ht="15.75" customHeight="1">
      <c r="F787" s="2"/>
      <c r="U787" s="273"/>
      <c r="V787" s="273"/>
      <c r="W787" s="273"/>
      <c r="X787" s="274"/>
      <c r="Y787" s="273"/>
      <c r="Z787" s="273"/>
    </row>
    <row r="788" ht="15.75" customHeight="1">
      <c r="F788" s="2"/>
      <c r="U788" s="273"/>
      <c r="V788" s="273"/>
      <c r="W788" s="273"/>
      <c r="X788" s="274"/>
      <c r="Y788" s="273"/>
      <c r="Z788" s="273"/>
    </row>
    <row r="789" ht="15.75" customHeight="1">
      <c r="F789" s="2"/>
      <c r="U789" s="273"/>
      <c r="V789" s="273"/>
      <c r="W789" s="273"/>
      <c r="X789" s="274"/>
      <c r="Y789" s="273"/>
      <c r="Z789" s="273"/>
    </row>
    <row r="790" ht="15.75" customHeight="1">
      <c r="F790" s="2"/>
      <c r="U790" s="273"/>
      <c r="V790" s="273"/>
      <c r="W790" s="273"/>
      <c r="X790" s="274"/>
      <c r="Y790" s="273"/>
      <c r="Z790" s="273"/>
    </row>
    <row r="791" ht="15.75" customHeight="1">
      <c r="F791" s="2"/>
      <c r="U791" s="273"/>
      <c r="V791" s="273"/>
      <c r="W791" s="273"/>
      <c r="X791" s="274"/>
      <c r="Y791" s="273"/>
      <c r="Z791" s="273"/>
    </row>
    <row r="792" ht="15.75" customHeight="1">
      <c r="F792" s="2"/>
      <c r="U792" s="273"/>
      <c r="V792" s="273"/>
      <c r="W792" s="273"/>
      <c r="X792" s="274"/>
      <c r="Y792" s="273"/>
      <c r="Z792" s="273"/>
    </row>
    <row r="793" ht="15.75" customHeight="1">
      <c r="F793" s="2"/>
      <c r="U793" s="273"/>
      <c r="V793" s="273"/>
      <c r="W793" s="273"/>
      <c r="X793" s="274"/>
      <c r="Y793" s="273"/>
      <c r="Z793" s="273"/>
    </row>
    <row r="794" ht="15.75" customHeight="1">
      <c r="F794" s="2"/>
      <c r="U794" s="273"/>
      <c r="V794" s="273"/>
      <c r="W794" s="273"/>
      <c r="X794" s="274"/>
      <c r="Y794" s="273"/>
      <c r="Z794" s="273"/>
    </row>
    <row r="795" ht="15.75" customHeight="1">
      <c r="F795" s="2"/>
      <c r="U795" s="273"/>
      <c r="V795" s="273"/>
      <c r="W795" s="273"/>
      <c r="X795" s="274"/>
      <c r="Y795" s="273"/>
      <c r="Z795" s="273"/>
    </row>
    <row r="796" ht="15.75" customHeight="1">
      <c r="F796" s="2"/>
      <c r="U796" s="273"/>
      <c r="V796" s="273"/>
      <c r="W796" s="273"/>
      <c r="X796" s="274"/>
      <c r="Y796" s="273"/>
      <c r="Z796" s="273"/>
    </row>
    <row r="797" ht="15.75" customHeight="1">
      <c r="F797" s="2"/>
      <c r="U797" s="273"/>
      <c r="V797" s="273"/>
      <c r="W797" s="273"/>
      <c r="X797" s="274"/>
      <c r="Y797" s="273"/>
      <c r="Z797" s="273"/>
    </row>
    <row r="798" ht="15.75" customHeight="1">
      <c r="F798" s="2"/>
      <c r="U798" s="273"/>
      <c r="V798" s="273"/>
      <c r="W798" s="273"/>
      <c r="X798" s="274"/>
      <c r="Y798" s="273"/>
      <c r="Z798" s="273"/>
    </row>
    <row r="799" ht="15.75" customHeight="1">
      <c r="F799" s="2"/>
      <c r="U799" s="273"/>
      <c r="V799" s="273"/>
      <c r="W799" s="273"/>
      <c r="X799" s="274"/>
      <c r="Y799" s="273"/>
      <c r="Z799" s="273"/>
    </row>
    <row r="800" ht="15.75" customHeight="1">
      <c r="F800" s="2"/>
      <c r="U800" s="273"/>
      <c r="V800" s="273"/>
      <c r="W800" s="273"/>
      <c r="X800" s="274"/>
      <c r="Y800" s="273"/>
      <c r="Z800" s="273"/>
    </row>
    <row r="801" ht="15.75" customHeight="1">
      <c r="F801" s="2"/>
      <c r="U801" s="273"/>
      <c r="V801" s="273"/>
      <c r="W801" s="273"/>
      <c r="X801" s="274"/>
      <c r="Y801" s="273"/>
      <c r="Z801" s="273"/>
    </row>
    <row r="802" ht="15.75" customHeight="1">
      <c r="F802" s="2"/>
      <c r="U802" s="273"/>
      <c r="V802" s="273"/>
      <c r="W802" s="273"/>
      <c r="X802" s="274"/>
      <c r="Y802" s="273"/>
      <c r="Z802" s="273"/>
    </row>
    <row r="803" ht="15.75" customHeight="1">
      <c r="F803" s="2"/>
      <c r="U803" s="273"/>
      <c r="V803" s="273"/>
      <c r="W803" s="273"/>
      <c r="X803" s="274"/>
      <c r="Y803" s="273"/>
      <c r="Z803" s="273"/>
    </row>
    <row r="804" ht="15.75" customHeight="1">
      <c r="F804" s="2"/>
      <c r="U804" s="273"/>
      <c r="V804" s="273"/>
      <c r="W804" s="273"/>
      <c r="X804" s="274"/>
      <c r="Y804" s="273"/>
      <c r="Z804" s="273"/>
    </row>
    <row r="805" ht="15.75" customHeight="1">
      <c r="F805" s="2"/>
      <c r="U805" s="273"/>
      <c r="V805" s="273"/>
      <c r="W805" s="273"/>
      <c r="X805" s="274"/>
      <c r="Y805" s="273"/>
      <c r="Z805" s="273"/>
    </row>
    <row r="806" ht="15.75" customHeight="1">
      <c r="F806" s="2"/>
      <c r="U806" s="273"/>
      <c r="V806" s="273"/>
      <c r="W806" s="273"/>
      <c r="X806" s="274"/>
      <c r="Y806" s="273"/>
      <c r="Z806" s="273"/>
    </row>
    <row r="807" ht="15.75" customHeight="1">
      <c r="F807" s="2"/>
      <c r="U807" s="273"/>
      <c r="V807" s="273"/>
      <c r="W807" s="273"/>
      <c r="X807" s="274"/>
      <c r="Y807" s="273"/>
      <c r="Z807" s="273"/>
    </row>
    <row r="808" ht="15.75" customHeight="1">
      <c r="F808" s="2"/>
      <c r="U808" s="273"/>
      <c r="V808" s="273"/>
      <c r="W808" s="273"/>
      <c r="X808" s="274"/>
      <c r="Y808" s="273"/>
      <c r="Z808" s="273"/>
    </row>
    <row r="809" ht="15.75" customHeight="1">
      <c r="F809" s="2"/>
      <c r="U809" s="273"/>
      <c r="V809" s="273"/>
      <c r="W809" s="273"/>
      <c r="X809" s="274"/>
      <c r="Y809" s="273"/>
      <c r="Z809" s="273"/>
    </row>
    <row r="810" ht="15.75" customHeight="1">
      <c r="F810" s="2"/>
      <c r="U810" s="273"/>
      <c r="V810" s="273"/>
      <c r="W810" s="273"/>
      <c r="X810" s="274"/>
      <c r="Y810" s="273"/>
      <c r="Z810" s="273"/>
    </row>
    <row r="811" ht="15.75" customHeight="1">
      <c r="F811" s="2"/>
      <c r="U811" s="273"/>
      <c r="V811" s="273"/>
      <c r="W811" s="273"/>
      <c r="X811" s="274"/>
      <c r="Y811" s="273"/>
      <c r="Z811" s="273"/>
    </row>
    <row r="812" ht="15.75" customHeight="1">
      <c r="F812" s="2"/>
      <c r="U812" s="273"/>
      <c r="V812" s="273"/>
      <c r="W812" s="273"/>
      <c r="X812" s="274"/>
      <c r="Y812" s="273"/>
      <c r="Z812" s="273"/>
    </row>
    <row r="813" ht="15.75" customHeight="1">
      <c r="F813" s="2"/>
      <c r="U813" s="273"/>
      <c r="V813" s="273"/>
      <c r="W813" s="273"/>
      <c r="X813" s="274"/>
      <c r="Y813" s="273"/>
      <c r="Z813" s="273"/>
    </row>
    <row r="814" ht="15.75" customHeight="1">
      <c r="F814" s="2"/>
      <c r="U814" s="273"/>
      <c r="V814" s="273"/>
      <c r="W814" s="273"/>
      <c r="X814" s="274"/>
      <c r="Y814" s="273"/>
      <c r="Z814" s="273"/>
    </row>
    <row r="815" ht="15.75" customHeight="1">
      <c r="F815" s="2"/>
      <c r="U815" s="273"/>
      <c r="V815" s="273"/>
      <c r="W815" s="273"/>
      <c r="X815" s="274"/>
      <c r="Y815" s="273"/>
      <c r="Z815" s="273"/>
    </row>
    <row r="816" ht="15.75" customHeight="1">
      <c r="F816" s="2"/>
      <c r="U816" s="273"/>
      <c r="V816" s="273"/>
      <c r="W816" s="273"/>
      <c r="X816" s="274"/>
      <c r="Y816" s="273"/>
      <c r="Z816" s="273"/>
    </row>
    <row r="817" ht="15.75" customHeight="1">
      <c r="F817" s="2"/>
      <c r="U817" s="273"/>
      <c r="V817" s="273"/>
      <c r="W817" s="273"/>
      <c r="X817" s="274"/>
      <c r="Y817" s="273"/>
      <c r="Z817" s="273"/>
    </row>
    <row r="818" ht="15.75" customHeight="1">
      <c r="F818" s="2"/>
      <c r="U818" s="273"/>
      <c r="V818" s="273"/>
      <c r="W818" s="273"/>
      <c r="X818" s="274"/>
      <c r="Y818" s="273"/>
      <c r="Z818" s="273"/>
    </row>
    <row r="819" ht="15.75" customHeight="1">
      <c r="F819" s="2"/>
      <c r="U819" s="273"/>
      <c r="V819" s="273"/>
      <c r="W819" s="273"/>
      <c r="X819" s="274"/>
      <c r="Y819" s="273"/>
      <c r="Z819" s="273"/>
    </row>
    <row r="820" ht="15.75" customHeight="1">
      <c r="F820" s="2"/>
      <c r="U820" s="273"/>
      <c r="V820" s="273"/>
      <c r="W820" s="273"/>
      <c r="X820" s="274"/>
      <c r="Y820" s="273"/>
      <c r="Z820" s="273"/>
    </row>
    <row r="821" ht="15.75" customHeight="1">
      <c r="F821" s="2"/>
      <c r="U821" s="273"/>
      <c r="V821" s="273"/>
      <c r="W821" s="273"/>
      <c r="X821" s="274"/>
      <c r="Y821" s="273"/>
      <c r="Z821" s="273"/>
    </row>
    <row r="822" ht="15.75" customHeight="1">
      <c r="F822" s="2"/>
      <c r="U822" s="273"/>
      <c r="V822" s="273"/>
      <c r="W822" s="273"/>
      <c r="X822" s="274"/>
      <c r="Y822" s="273"/>
      <c r="Z822" s="273"/>
    </row>
    <row r="823" ht="15.75" customHeight="1">
      <c r="F823" s="2"/>
      <c r="U823" s="273"/>
      <c r="V823" s="273"/>
      <c r="W823" s="273"/>
      <c r="X823" s="274"/>
      <c r="Y823" s="273"/>
      <c r="Z823" s="273"/>
    </row>
    <row r="824" ht="15.75" customHeight="1">
      <c r="F824" s="2"/>
      <c r="U824" s="273"/>
      <c r="V824" s="273"/>
      <c r="W824" s="273"/>
      <c r="X824" s="274"/>
      <c r="Y824" s="273"/>
      <c r="Z824" s="273"/>
    </row>
    <row r="825" ht="15.75" customHeight="1">
      <c r="F825" s="2"/>
      <c r="U825" s="273"/>
      <c r="V825" s="273"/>
      <c r="W825" s="273"/>
      <c r="X825" s="274"/>
      <c r="Y825" s="273"/>
      <c r="Z825" s="273"/>
    </row>
    <row r="826" ht="15.75" customHeight="1">
      <c r="F826" s="2"/>
      <c r="U826" s="273"/>
      <c r="V826" s="273"/>
      <c r="W826" s="273"/>
      <c r="X826" s="274"/>
      <c r="Y826" s="273"/>
      <c r="Z826" s="273"/>
    </row>
    <row r="827" ht="15.75" customHeight="1">
      <c r="F827" s="2"/>
      <c r="U827" s="273"/>
      <c r="V827" s="273"/>
      <c r="W827" s="273"/>
      <c r="X827" s="274"/>
      <c r="Y827" s="273"/>
      <c r="Z827" s="273"/>
    </row>
    <row r="828" ht="15.75" customHeight="1">
      <c r="F828" s="2"/>
      <c r="U828" s="273"/>
      <c r="V828" s="273"/>
      <c r="W828" s="273"/>
      <c r="X828" s="274"/>
      <c r="Y828" s="273"/>
      <c r="Z828" s="273"/>
    </row>
    <row r="829" ht="15.75" customHeight="1">
      <c r="F829" s="2"/>
      <c r="U829" s="273"/>
      <c r="V829" s="273"/>
      <c r="W829" s="273"/>
      <c r="X829" s="274"/>
      <c r="Y829" s="273"/>
      <c r="Z829" s="273"/>
    </row>
    <row r="830" ht="15.75" customHeight="1">
      <c r="F830" s="2"/>
      <c r="U830" s="273"/>
      <c r="V830" s="273"/>
      <c r="W830" s="273"/>
      <c r="X830" s="274"/>
      <c r="Y830" s="273"/>
      <c r="Z830" s="273"/>
    </row>
    <row r="831" ht="15.75" customHeight="1">
      <c r="F831" s="2"/>
      <c r="U831" s="273"/>
      <c r="V831" s="273"/>
      <c r="W831" s="273"/>
      <c r="X831" s="274"/>
      <c r="Y831" s="273"/>
      <c r="Z831" s="273"/>
    </row>
    <row r="832" ht="15.75" customHeight="1">
      <c r="F832" s="2"/>
      <c r="U832" s="273"/>
      <c r="V832" s="273"/>
      <c r="W832" s="273"/>
      <c r="X832" s="274"/>
      <c r="Y832" s="273"/>
      <c r="Z832" s="273"/>
    </row>
    <row r="833" ht="15.75" customHeight="1">
      <c r="F833" s="2"/>
      <c r="U833" s="273"/>
      <c r="V833" s="273"/>
      <c r="W833" s="273"/>
      <c r="X833" s="274"/>
      <c r="Y833" s="273"/>
      <c r="Z833" s="273"/>
    </row>
    <row r="834" ht="15.75" customHeight="1">
      <c r="F834" s="2"/>
      <c r="U834" s="273"/>
      <c r="V834" s="273"/>
      <c r="W834" s="273"/>
      <c r="X834" s="274"/>
      <c r="Y834" s="273"/>
      <c r="Z834" s="273"/>
    </row>
    <row r="835" ht="15.75" customHeight="1">
      <c r="F835" s="2"/>
      <c r="U835" s="273"/>
      <c r="V835" s="273"/>
      <c r="W835" s="273"/>
      <c r="X835" s="274"/>
      <c r="Y835" s="273"/>
      <c r="Z835" s="273"/>
    </row>
    <row r="836" ht="15.75" customHeight="1">
      <c r="F836" s="2"/>
      <c r="U836" s="273"/>
      <c r="V836" s="273"/>
      <c r="W836" s="273"/>
      <c r="X836" s="274"/>
      <c r="Y836" s="273"/>
      <c r="Z836" s="273"/>
    </row>
    <row r="837" ht="15.75" customHeight="1">
      <c r="F837" s="2"/>
      <c r="U837" s="273"/>
      <c r="V837" s="273"/>
      <c r="W837" s="273"/>
      <c r="X837" s="274"/>
      <c r="Y837" s="273"/>
      <c r="Z837" s="273"/>
    </row>
    <row r="838" ht="15.75" customHeight="1">
      <c r="F838" s="2"/>
      <c r="U838" s="273"/>
      <c r="V838" s="273"/>
      <c r="W838" s="273"/>
      <c r="X838" s="274"/>
      <c r="Y838" s="273"/>
      <c r="Z838" s="273"/>
    </row>
    <row r="839" ht="15.75" customHeight="1">
      <c r="F839" s="2"/>
      <c r="U839" s="273"/>
      <c r="V839" s="273"/>
      <c r="W839" s="273"/>
      <c r="X839" s="274"/>
      <c r="Y839" s="273"/>
      <c r="Z839" s="273"/>
    </row>
    <row r="840" ht="15.75" customHeight="1">
      <c r="F840" s="2"/>
      <c r="U840" s="273"/>
      <c r="V840" s="273"/>
      <c r="W840" s="273"/>
      <c r="X840" s="274"/>
      <c r="Y840" s="273"/>
      <c r="Z840" s="273"/>
    </row>
    <row r="841" ht="15.75" customHeight="1">
      <c r="F841" s="2"/>
      <c r="U841" s="273"/>
      <c r="V841" s="273"/>
      <c r="W841" s="273"/>
      <c r="X841" s="274"/>
      <c r="Y841" s="273"/>
      <c r="Z841" s="273"/>
    </row>
    <row r="842" ht="15.75" customHeight="1">
      <c r="F842" s="2"/>
      <c r="U842" s="273"/>
      <c r="V842" s="273"/>
      <c r="W842" s="273"/>
      <c r="X842" s="274"/>
      <c r="Y842" s="273"/>
      <c r="Z842" s="273"/>
    </row>
    <row r="843" ht="15.75" customHeight="1">
      <c r="F843" s="2"/>
      <c r="U843" s="273"/>
      <c r="V843" s="273"/>
      <c r="W843" s="273"/>
      <c r="X843" s="274"/>
      <c r="Y843" s="273"/>
      <c r="Z843" s="273"/>
    </row>
    <row r="844" ht="15.75" customHeight="1">
      <c r="F844" s="2"/>
      <c r="U844" s="273"/>
      <c r="V844" s="273"/>
      <c r="W844" s="273"/>
      <c r="X844" s="274"/>
      <c r="Y844" s="273"/>
      <c r="Z844" s="273"/>
    </row>
    <row r="845" ht="15.75" customHeight="1">
      <c r="F845" s="2"/>
      <c r="U845" s="273"/>
      <c r="V845" s="273"/>
      <c r="W845" s="273"/>
      <c r="X845" s="274"/>
      <c r="Y845" s="273"/>
      <c r="Z845" s="273"/>
    </row>
    <row r="846" ht="15.75" customHeight="1">
      <c r="F846" s="2"/>
      <c r="U846" s="273"/>
      <c r="V846" s="273"/>
      <c r="W846" s="273"/>
      <c r="X846" s="274"/>
      <c r="Y846" s="273"/>
      <c r="Z846" s="273"/>
    </row>
    <row r="847" ht="15.75" customHeight="1">
      <c r="F847" s="2"/>
      <c r="U847" s="273"/>
      <c r="V847" s="273"/>
      <c r="W847" s="273"/>
      <c r="X847" s="274"/>
      <c r="Y847" s="273"/>
      <c r="Z847" s="273"/>
    </row>
    <row r="848" ht="15.75" customHeight="1">
      <c r="F848" s="2"/>
      <c r="U848" s="273"/>
      <c r="V848" s="273"/>
      <c r="W848" s="273"/>
      <c r="X848" s="274"/>
      <c r="Y848" s="273"/>
      <c r="Z848" s="273"/>
    </row>
    <row r="849" ht="15.75" customHeight="1">
      <c r="F849" s="2"/>
      <c r="U849" s="273"/>
      <c r="V849" s="273"/>
      <c r="W849" s="273"/>
      <c r="X849" s="274"/>
      <c r="Y849" s="273"/>
      <c r="Z849" s="273"/>
    </row>
    <row r="850" ht="15.75" customHeight="1">
      <c r="F850" s="2"/>
      <c r="U850" s="273"/>
      <c r="V850" s="273"/>
      <c r="W850" s="273"/>
      <c r="X850" s="274"/>
      <c r="Y850" s="273"/>
      <c r="Z850" s="273"/>
    </row>
    <row r="851" ht="15.75" customHeight="1">
      <c r="F851" s="2"/>
      <c r="U851" s="273"/>
      <c r="V851" s="273"/>
      <c r="W851" s="273"/>
      <c r="X851" s="274"/>
      <c r="Y851" s="273"/>
      <c r="Z851" s="273"/>
    </row>
    <row r="852" ht="15.75" customHeight="1">
      <c r="F852" s="2"/>
      <c r="U852" s="273"/>
      <c r="V852" s="273"/>
      <c r="W852" s="273"/>
      <c r="X852" s="274"/>
      <c r="Y852" s="273"/>
      <c r="Z852" s="273"/>
    </row>
    <row r="853" ht="15.75" customHeight="1">
      <c r="F853" s="2"/>
      <c r="U853" s="273"/>
      <c r="V853" s="273"/>
      <c r="W853" s="273"/>
      <c r="X853" s="274"/>
      <c r="Y853" s="273"/>
      <c r="Z853" s="273"/>
    </row>
    <row r="854" ht="15.75" customHeight="1">
      <c r="F854" s="2"/>
      <c r="U854" s="273"/>
      <c r="V854" s="273"/>
      <c r="W854" s="273"/>
      <c r="X854" s="274"/>
      <c r="Y854" s="273"/>
      <c r="Z854" s="273"/>
    </row>
    <row r="855" ht="15.75" customHeight="1">
      <c r="F855" s="2"/>
      <c r="U855" s="273"/>
      <c r="V855" s="273"/>
      <c r="W855" s="273"/>
      <c r="X855" s="274"/>
      <c r="Y855" s="273"/>
      <c r="Z855" s="273"/>
    </row>
    <row r="856" ht="15.75" customHeight="1">
      <c r="F856" s="2"/>
      <c r="U856" s="273"/>
      <c r="V856" s="273"/>
      <c r="W856" s="273"/>
      <c r="X856" s="274"/>
      <c r="Y856" s="273"/>
      <c r="Z856" s="273"/>
    </row>
    <row r="857" ht="15.75" customHeight="1">
      <c r="F857" s="2"/>
      <c r="U857" s="273"/>
      <c r="V857" s="273"/>
      <c r="W857" s="273"/>
      <c r="X857" s="274"/>
      <c r="Y857" s="273"/>
      <c r="Z857" s="273"/>
    </row>
    <row r="858" ht="15.75" customHeight="1">
      <c r="F858" s="2"/>
      <c r="U858" s="273"/>
      <c r="V858" s="273"/>
      <c r="W858" s="273"/>
      <c r="X858" s="274"/>
      <c r="Y858" s="273"/>
      <c r="Z858" s="273"/>
    </row>
    <row r="859" ht="15.75" customHeight="1">
      <c r="F859" s="2"/>
      <c r="U859" s="273"/>
      <c r="V859" s="273"/>
      <c r="W859" s="273"/>
      <c r="X859" s="274"/>
      <c r="Y859" s="273"/>
      <c r="Z859" s="273"/>
    </row>
    <row r="860" ht="15.75" customHeight="1">
      <c r="F860" s="2"/>
      <c r="U860" s="273"/>
      <c r="V860" s="273"/>
      <c r="W860" s="273"/>
      <c r="X860" s="274"/>
      <c r="Y860" s="273"/>
      <c r="Z860" s="273"/>
    </row>
    <row r="861" ht="15.75" customHeight="1">
      <c r="F861" s="2"/>
      <c r="U861" s="273"/>
      <c r="V861" s="273"/>
      <c r="W861" s="273"/>
      <c r="X861" s="274"/>
      <c r="Y861" s="273"/>
      <c r="Z861" s="273"/>
    </row>
    <row r="862" ht="15.75" customHeight="1">
      <c r="F862" s="2"/>
      <c r="U862" s="273"/>
      <c r="V862" s="273"/>
      <c r="W862" s="273"/>
      <c r="X862" s="274"/>
      <c r="Y862" s="273"/>
      <c r="Z862" s="273"/>
    </row>
    <row r="863" ht="15.75" customHeight="1">
      <c r="F863" s="2"/>
      <c r="U863" s="273"/>
      <c r="V863" s="273"/>
      <c r="W863" s="273"/>
      <c r="X863" s="274"/>
      <c r="Y863" s="273"/>
      <c r="Z863" s="273"/>
    </row>
    <row r="864" ht="15.75" customHeight="1">
      <c r="F864" s="2"/>
      <c r="U864" s="273"/>
      <c r="V864" s="273"/>
      <c r="W864" s="273"/>
      <c r="X864" s="274"/>
      <c r="Y864" s="273"/>
      <c r="Z864" s="273"/>
    </row>
    <row r="865" ht="15.75" customHeight="1">
      <c r="F865" s="2"/>
      <c r="U865" s="273"/>
      <c r="V865" s="273"/>
      <c r="W865" s="273"/>
      <c r="X865" s="274"/>
      <c r="Y865" s="273"/>
      <c r="Z865" s="273"/>
    </row>
    <row r="866" ht="15.75" customHeight="1">
      <c r="F866" s="2"/>
      <c r="U866" s="273"/>
      <c r="V866" s="273"/>
      <c r="W866" s="273"/>
      <c r="X866" s="274"/>
      <c r="Y866" s="273"/>
      <c r="Z866" s="273"/>
    </row>
    <row r="867" ht="15.75" customHeight="1">
      <c r="F867" s="2"/>
      <c r="U867" s="273"/>
      <c r="V867" s="273"/>
      <c r="W867" s="273"/>
      <c r="X867" s="274"/>
      <c r="Y867" s="273"/>
      <c r="Z867" s="273"/>
    </row>
    <row r="868" ht="15.75" customHeight="1">
      <c r="F868" s="2"/>
      <c r="U868" s="273"/>
      <c r="V868" s="273"/>
      <c r="W868" s="273"/>
      <c r="X868" s="274"/>
      <c r="Y868" s="273"/>
      <c r="Z868" s="273"/>
    </row>
    <row r="869" ht="15.75" customHeight="1">
      <c r="F869" s="2"/>
      <c r="U869" s="273"/>
      <c r="V869" s="273"/>
      <c r="W869" s="273"/>
      <c r="X869" s="274"/>
      <c r="Y869" s="273"/>
      <c r="Z869" s="273"/>
    </row>
    <row r="870" ht="15.75" customHeight="1">
      <c r="F870" s="2"/>
      <c r="U870" s="273"/>
      <c r="V870" s="273"/>
      <c r="W870" s="273"/>
      <c r="X870" s="274"/>
      <c r="Y870" s="273"/>
      <c r="Z870" s="273"/>
    </row>
    <row r="871" ht="15.75" customHeight="1">
      <c r="F871" s="2"/>
      <c r="U871" s="273"/>
      <c r="V871" s="273"/>
      <c r="W871" s="273"/>
      <c r="X871" s="274"/>
      <c r="Y871" s="273"/>
      <c r="Z871" s="273"/>
    </row>
    <row r="872" ht="15.75" customHeight="1">
      <c r="F872" s="2"/>
      <c r="U872" s="273"/>
      <c r="V872" s="273"/>
      <c r="W872" s="273"/>
      <c r="X872" s="274"/>
      <c r="Y872" s="273"/>
      <c r="Z872" s="273"/>
    </row>
    <row r="873" ht="15.75" customHeight="1">
      <c r="F873" s="2"/>
      <c r="U873" s="273"/>
      <c r="V873" s="273"/>
      <c r="W873" s="273"/>
      <c r="X873" s="274"/>
      <c r="Y873" s="273"/>
      <c r="Z873" s="273"/>
    </row>
    <row r="874" ht="15.75" customHeight="1">
      <c r="F874" s="2"/>
      <c r="U874" s="273"/>
      <c r="V874" s="273"/>
      <c r="W874" s="273"/>
      <c r="X874" s="274"/>
      <c r="Y874" s="273"/>
      <c r="Z874" s="273"/>
    </row>
    <row r="875" ht="15.75" customHeight="1">
      <c r="F875" s="2"/>
      <c r="U875" s="273"/>
      <c r="V875" s="273"/>
      <c r="W875" s="273"/>
      <c r="X875" s="274"/>
      <c r="Y875" s="273"/>
      <c r="Z875" s="273"/>
    </row>
    <row r="876" ht="15.75" customHeight="1">
      <c r="F876" s="2"/>
      <c r="U876" s="273"/>
      <c r="V876" s="273"/>
      <c r="W876" s="273"/>
      <c r="X876" s="274"/>
      <c r="Y876" s="273"/>
      <c r="Z876" s="273"/>
    </row>
    <row r="877" ht="15.75" customHeight="1">
      <c r="F877" s="2"/>
      <c r="U877" s="273"/>
      <c r="V877" s="273"/>
      <c r="W877" s="273"/>
      <c r="X877" s="274"/>
      <c r="Y877" s="273"/>
      <c r="Z877" s="273"/>
    </row>
    <row r="878" ht="15.75" customHeight="1">
      <c r="F878" s="2"/>
      <c r="U878" s="273"/>
      <c r="V878" s="273"/>
      <c r="W878" s="273"/>
      <c r="X878" s="274"/>
      <c r="Y878" s="273"/>
      <c r="Z878" s="273"/>
    </row>
    <row r="879" ht="15.75" customHeight="1">
      <c r="F879" s="2"/>
      <c r="U879" s="273"/>
      <c r="V879" s="273"/>
      <c r="W879" s="273"/>
      <c r="X879" s="274"/>
      <c r="Y879" s="273"/>
      <c r="Z879" s="273"/>
    </row>
    <row r="880" ht="15.75" customHeight="1">
      <c r="F880" s="2"/>
      <c r="U880" s="273"/>
      <c r="V880" s="273"/>
      <c r="W880" s="273"/>
      <c r="X880" s="274"/>
      <c r="Y880" s="273"/>
      <c r="Z880" s="273"/>
    </row>
    <row r="881" ht="15.75" customHeight="1">
      <c r="F881" s="2"/>
      <c r="U881" s="273"/>
      <c r="V881" s="273"/>
      <c r="W881" s="273"/>
      <c r="X881" s="274"/>
      <c r="Y881" s="273"/>
      <c r="Z881" s="273"/>
    </row>
    <row r="882" ht="15.75" customHeight="1">
      <c r="F882" s="2"/>
      <c r="U882" s="273"/>
      <c r="V882" s="273"/>
      <c r="W882" s="273"/>
      <c r="X882" s="274"/>
      <c r="Y882" s="273"/>
      <c r="Z882" s="273"/>
    </row>
    <row r="883" ht="15.75" customHeight="1">
      <c r="F883" s="2"/>
      <c r="U883" s="273"/>
      <c r="V883" s="273"/>
      <c r="W883" s="273"/>
      <c r="X883" s="274"/>
      <c r="Y883" s="273"/>
      <c r="Z883" s="273"/>
    </row>
    <row r="884" ht="15.75" customHeight="1">
      <c r="F884" s="2"/>
      <c r="U884" s="273"/>
      <c r="V884" s="273"/>
      <c r="W884" s="273"/>
      <c r="X884" s="274"/>
      <c r="Y884" s="273"/>
      <c r="Z884" s="273"/>
    </row>
    <row r="885" ht="15.75" customHeight="1">
      <c r="F885" s="2"/>
      <c r="U885" s="273"/>
      <c r="V885" s="273"/>
      <c r="W885" s="273"/>
      <c r="X885" s="274"/>
      <c r="Y885" s="273"/>
      <c r="Z885" s="273"/>
    </row>
    <row r="886" ht="15.75" customHeight="1">
      <c r="F886" s="2"/>
      <c r="U886" s="273"/>
      <c r="V886" s="273"/>
      <c r="W886" s="273"/>
      <c r="X886" s="274"/>
      <c r="Y886" s="273"/>
      <c r="Z886" s="273"/>
    </row>
    <row r="887" ht="15.75" customHeight="1">
      <c r="F887" s="2"/>
      <c r="U887" s="273"/>
      <c r="V887" s="273"/>
      <c r="W887" s="273"/>
      <c r="X887" s="274"/>
      <c r="Y887" s="273"/>
      <c r="Z887" s="273"/>
    </row>
    <row r="888" ht="15.75" customHeight="1">
      <c r="F888" s="2"/>
      <c r="U888" s="273"/>
      <c r="V888" s="273"/>
      <c r="W888" s="273"/>
      <c r="X888" s="274"/>
      <c r="Y888" s="273"/>
      <c r="Z888" s="273"/>
    </row>
    <row r="889" ht="15.75" customHeight="1">
      <c r="F889" s="2"/>
      <c r="U889" s="273"/>
      <c r="V889" s="273"/>
      <c r="W889" s="273"/>
      <c r="X889" s="274"/>
      <c r="Y889" s="273"/>
      <c r="Z889" s="273"/>
    </row>
    <row r="890" ht="15.75" customHeight="1">
      <c r="F890" s="2"/>
      <c r="U890" s="273"/>
      <c r="V890" s="273"/>
      <c r="W890" s="273"/>
      <c r="X890" s="274"/>
      <c r="Y890" s="273"/>
      <c r="Z890" s="273"/>
    </row>
    <row r="891" ht="15.75" customHeight="1">
      <c r="F891" s="2"/>
      <c r="U891" s="273"/>
      <c r="V891" s="273"/>
      <c r="W891" s="273"/>
      <c r="X891" s="274"/>
      <c r="Y891" s="273"/>
      <c r="Z891" s="273"/>
    </row>
    <row r="892" ht="15.75" customHeight="1">
      <c r="F892" s="2"/>
      <c r="U892" s="273"/>
      <c r="V892" s="273"/>
      <c r="W892" s="273"/>
      <c r="X892" s="274"/>
      <c r="Y892" s="273"/>
      <c r="Z892" s="273"/>
    </row>
    <row r="893" ht="15.75" customHeight="1">
      <c r="F893" s="2"/>
      <c r="U893" s="273"/>
      <c r="V893" s="273"/>
      <c r="W893" s="273"/>
      <c r="X893" s="274"/>
      <c r="Y893" s="273"/>
      <c r="Z893" s="273"/>
    </row>
    <row r="894" ht="15.75" customHeight="1">
      <c r="F894" s="2"/>
      <c r="U894" s="273"/>
      <c r="V894" s="273"/>
      <c r="W894" s="273"/>
      <c r="X894" s="274"/>
      <c r="Y894" s="273"/>
      <c r="Z894" s="273"/>
    </row>
    <row r="895" ht="15.75" customHeight="1">
      <c r="F895" s="2"/>
      <c r="U895" s="273"/>
      <c r="V895" s="273"/>
      <c r="W895" s="273"/>
      <c r="X895" s="274"/>
      <c r="Y895" s="273"/>
      <c r="Z895" s="273"/>
    </row>
    <row r="896" ht="15.75" customHeight="1">
      <c r="F896" s="2"/>
      <c r="U896" s="273"/>
      <c r="V896" s="273"/>
      <c r="W896" s="273"/>
      <c r="X896" s="274"/>
      <c r="Y896" s="273"/>
      <c r="Z896" s="273"/>
    </row>
    <row r="897" ht="15.75" customHeight="1">
      <c r="F897" s="2"/>
      <c r="U897" s="273"/>
      <c r="V897" s="273"/>
      <c r="W897" s="273"/>
      <c r="X897" s="274"/>
      <c r="Y897" s="273"/>
      <c r="Z897" s="273"/>
    </row>
    <row r="898" ht="15.75" customHeight="1">
      <c r="F898" s="2"/>
      <c r="U898" s="273"/>
      <c r="V898" s="273"/>
      <c r="W898" s="273"/>
      <c r="X898" s="274"/>
      <c r="Y898" s="273"/>
      <c r="Z898" s="273"/>
    </row>
    <row r="899" ht="15.75" customHeight="1">
      <c r="F899" s="2"/>
      <c r="U899" s="273"/>
      <c r="V899" s="273"/>
      <c r="W899" s="273"/>
      <c r="X899" s="274"/>
      <c r="Y899" s="273"/>
      <c r="Z899" s="273"/>
    </row>
    <row r="900" ht="15.75" customHeight="1">
      <c r="F900" s="2"/>
      <c r="U900" s="273"/>
      <c r="V900" s="273"/>
      <c r="W900" s="273"/>
      <c r="X900" s="274"/>
      <c r="Y900" s="273"/>
      <c r="Z900" s="273"/>
    </row>
    <row r="901" ht="15.75" customHeight="1">
      <c r="F901" s="2"/>
      <c r="U901" s="273"/>
      <c r="V901" s="273"/>
      <c r="W901" s="273"/>
      <c r="X901" s="274"/>
      <c r="Y901" s="273"/>
      <c r="Z901" s="273"/>
    </row>
    <row r="902" ht="15.75" customHeight="1">
      <c r="F902" s="2"/>
      <c r="U902" s="273"/>
      <c r="V902" s="273"/>
      <c r="W902" s="273"/>
      <c r="X902" s="274"/>
      <c r="Y902" s="273"/>
      <c r="Z902" s="273"/>
    </row>
    <row r="903" ht="15.75" customHeight="1">
      <c r="F903" s="2"/>
      <c r="U903" s="273"/>
      <c r="V903" s="273"/>
      <c r="W903" s="273"/>
      <c r="X903" s="274"/>
      <c r="Y903" s="273"/>
      <c r="Z903" s="273"/>
    </row>
    <row r="904" ht="15.75" customHeight="1">
      <c r="F904" s="2"/>
      <c r="U904" s="273"/>
      <c r="V904" s="273"/>
      <c r="W904" s="273"/>
      <c r="X904" s="274"/>
      <c r="Y904" s="273"/>
      <c r="Z904" s="273"/>
    </row>
    <row r="905" ht="15.75" customHeight="1">
      <c r="F905" s="2"/>
      <c r="U905" s="273"/>
      <c r="V905" s="273"/>
      <c r="W905" s="273"/>
      <c r="X905" s="274"/>
      <c r="Y905" s="273"/>
      <c r="Z905" s="273"/>
    </row>
    <row r="906" ht="15.75" customHeight="1">
      <c r="F906" s="2"/>
      <c r="U906" s="273"/>
      <c r="V906" s="273"/>
      <c r="W906" s="273"/>
      <c r="X906" s="274"/>
      <c r="Y906" s="273"/>
      <c r="Z906" s="273"/>
    </row>
    <row r="907" ht="15.75" customHeight="1">
      <c r="F907" s="2"/>
      <c r="U907" s="273"/>
      <c r="V907" s="273"/>
      <c r="W907" s="273"/>
      <c r="X907" s="274"/>
      <c r="Y907" s="273"/>
      <c r="Z907" s="273"/>
    </row>
    <row r="908" ht="15.75" customHeight="1">
      <c r="F908" s="2"/>
      <c r="U908" s="273"/>
      <c r="V908" s="273"/>
      <c r="W908" s="273"/>
      <c r="X908" s="274"/>
      <c r="Y908" s="273"/>
      <c r="Z908" s="273"/>
    </row>
    <row r="909" ht="15.75" customHeight="1">
      <c r="F909" s="2"/>
      <c r="U909" s="273"/>
      <c r="V909" s="273"/>
      <c r="W909" s="273"/>
      <c r="X909" s="274"/>
      <c r="Y909" s="273"/>
      <c r="Z909" s="273"/>
    </row>
    <row r="910" ht="15.75" customHeight="1">
      <c r="F910" s="2"/>
      <c r="U910" s="273"/>
      <c r="V910" s="273"/>
      <c r="W910" s="273"/>
      <c r="X910" s="274"/>
      <c r="Y910" s="273"/>
      <c r="Z910" s="273"/>
    </row>
    <row r="911" ht="15.75" customHeight="1">
      <c r="F911" s="2"/>
      <c r="U911" s="273"/>
      <c r="V911" s="273"/>
      <c r="W911" s="273"/>
      <c r="X911" s="274"/>
      <c r="Y911" s="273"/>
      <c r="Z911" s="273"/>
    </row>
    <row r="912" ht="15.75" customHeight="1">
      <c r="F912" s="2"/>
      <c r="U912" s="273"/>
      <c r="V912" s="273"/>
      <c r="W912" s="273"/>
      <c r="X912" s="274"/>
      <c r="Y912" s="273"/>
      <c r="Z912" s="273"/>
    </row>
    <row r="913" ht="15.75" customHeight="1">
      <c r="F913" s="2"/>
      <c r="U913" s="273"/>
      <c r="V913" s="273"/>
      <c r="W913" s="273"/>
      <c r="X913" s="274"/>
      <c r="Y913" s="273"/>
      <c r="Z913" s="273"/>
    </row>
    <row r="914" ht="15.75" customHeight="1">
      <c r="F914" s="2"/>
      <c r="U914" s="273"/>
      <c r="V914" s="273"/>
      <c r="W914" s="273"/>
      <c r="X914" s="274"/>
      <c r="Y914" s="273"/>
      <c r="Z914" s="273"/>
    </row>
    <row r="915" ht="15.75" customHeight="1">
      <c r="F915" s="2"/>
      <c r="U915" s="273"/>
      <c r="V915" s="273"/>
      <c r="W915" s="273"/>
      <c r="X915" s="274"/>
      <c r="Y915" s="273"/>
      <c r="Z915" s="273"/>
    </row>
    <row r="916" ht="15.75" customHeight="1">
      <c r="F916" s="2"/>
      <c r="U916" s="273"/>
      <c r="V916" s="273"/>
      <c r="W916" s="273"/>
      <c r="X916" s="274"/>
      <c r="Y916" s="273"/>
      <c r="Z916" s="273"/>
    </row>
    <row r="917" ht="15.75" customHeight="1">
      <c r="F917" s="2"/>
      <c r="U917" s="273"/>
      <c r="V917" s="273"/>
      <c r="W917" s="273"/>
      <c r="X917" s="274"/>
      <c r="Y917" s="273"/>
      <c r="Z917" s="273"/>
    </row>
    <row r="918" ht="15.75" customHeight="1">
      <c r="F918" s="2"/>
      <c r="U918" s="273"/>
      <c r="V918" s="273"/>
      <c r="W918" s="273"/>
      <c r="X918" s="274"/>
      <c r="Y918" s="273"/>
      <c r="Z918" s="273"/>
    </row>
    <row r="919" ht="15.75" customHeight="1">
      <c r="F919" s="2"/>
      <c r="U919" s="273"/>
      <c r="V919" s="273"/>
      <c r="W919" s="273"/>
      <c r="X919" s="274"/>
      <c r="Y919" s="273"/>
      <c r="Z919" s="273"/>
    </row>
    <row r="920" ht="15.75" customHeight="1">
      <c r="F920" s="2"/>
      <c r="U920" s="273"/>
      <c r="V920" s="273"/>
      <c r="W920" s="273"/>
      <c r="X920" s="274"/>
      <c r="Y920" s="273"/>
      <c r="Z920" s="273"/>
    </row>
    <row r="921" ht="15.75" customHeight="1">
      <c r="F921" s="2"/>
      <c r="U921" s="273"/>
      <c r="V921" s="273"/>
      <c r="W921" s="273"/>
      <c r="X921" s="274"/>
      <c r="Y921" s="273"/>
      <c r="Z921" s="273"/>
    </row>
    <row r="922" ht="15.75" customHeight="1">
      <c r="F922" s="2"/>
      <c r="U922" s="273"/>
      <c r="V922" s="273"/>
      <c r="W922" s="273"/>
      <c r="X922" s="274"/>
      <c r="Y922" s="273"/>
      <c r="Z922" s="273"/>
    </row>
    <row r="923" ht="15.75" customHeight="1">
      <c r="F923" s="2"/>
      <c r="U923" s="273"/>
      <c r="V923" s="273"/>
      <c r="W923" s="273"/>
      <c r="X923" s="274"/>
      <c r="Y923" s="273"/>
      <c r="Z923" s="273"/>
    </row>
    <row r="924" ht="15.75" customHeight="1">
      <c r="F924" s="2"/>
      <c r="U924" s="273"/>
      <c r="V924" s="273"/>
      <c r="W924" s="273"/>
      <c r="X924" s="274"/>
      <c r="Y924" s="273"/>
      <c r="Z924" s="273"/>
    </row>
    <row r="925" ht="15.75" customHeight="1">
      <c r="F925" s="2"/>
      <c r="U925" s="273"/>
      <c r="V925" s="273"/>
      <c r="W925" s="273"/>
      <c r="X925" s="274"/>
      <c r="Y925" s="273"/>
      <c r="Z925" s="273"/>
    </row>
    <row r="926" ht="15.75" customHeight="1">
      <c r="F926" s="2"/>
      <c r="U926" s="273"/>
      <c r="V926" s="273"/>
      <c r="W926" s="273"/>
      <c r="X926" s="274"/>
      <c r="Y926" s="273"/>
      <c r="Z926" s="273"/>
    </row>
    <row r="927" ht="15.75" customHeight="1">
      <c r="F927" s="2"/>
      <c r="U927" s="273"/>
      <c r="V927" s="273"/>
      <c r="W927" s="273"/>
      <c r="X927" s="274"/>
      <c r="Y927" s="273"/>
      <c r="Z927" s="273"/>
    </row>
    <row r="928" ht="15.75" customHeight="1">
      <c r="F928" s="2"/>
      <c r="U928" s="273"/>
      <c r="V928" s="273"/>
      <c r="W928" s="273"/>
      <c r="X928" s="274"/>
      <c r="Y928" s="273"/>
      <c r="Z928" s="273"/>
    </row>
    <row r="929" ht="15.75" customHeight="1">
      <c r="F929" s="2"/>
      <c r="U929" s="273"/>
      <c r="V929" s="273"/>
      <c r="W929" s="273"/>
      <c r="X929" s="274"/>
      <c r="Y929" s="273"/>
      <c r="Z929" s="273"/>
    </row>
    <row r="930" ht="15.75" customHeight="1">
      <c r="F930" s="2"/>
      <c r="U930" s="273"/>
      <c r="V930" s="273"/>
      <c r="W930" s="273"/>
      <c r="X930" s="274"/>
      <c r="Y930" s="273"/>
      <c r="Z930" s="273"/>
    </row>
    <row r="931" ht="15.75" customHeight="1">
      <c r="F931" s="2"/>
      <c r="U931" s="273"/>
      <c r="V931" s="273"/>
      <c r="W931" s="273"/>
      <c r="X931" s="274"/>
      <c r="Y931" s="273"/>
      <c r="Z931" s="273"/>
    </row>
    <row r="932" ht="15.75" customHeight="1">
      <c r="F932" s="2"/>
      <c r="U932" s="273"/>
      <c r="V932" s="273"/>
      <c r="W932" s="273"/>
      <c r="X932" s="274"/>
      <c r="Y932" s="273"/>
      <c r="Z932" s="273"/>
    </row>
    <row r="933" ht="15.75" customHeight="1">
      <c r="F933" s="2"/>
      <c r="U933" s="273"/>
      <c r="V933" s="273"/>
      <c r="W933" s="273"/>
      <c r="X933" s="274"/>
      <c r="Y933" s="273"/>
      <c r="Z933" s="273"/>
    </row>
    <row r="934" ht="15.75" customHeight="1">
      <c r="F934" s="2"/>
      <c r="U934" s="273"/>
      <c r="V934" s="273"/>
      <c r="W934" s="273"/>
      <c r="X934" s="274"/>
      <c r="Y934" s="273"/>
      <c r="Z934" s="273"/>
    </row>
    <row r="935" ht="15.75" customHeight="1">
      <c r="F935" s="2"/>
      <c r="U935" s="273"/>
      <c r="V935" s="273"/>
      <c r="W935" s="273"/>
      <c r="X935" s="274"/>
      <c r="Y935" s="273"/>
      <c r="Z935" s="273"/>
    </row>
    <row r="936" ht="15.75" customHeight="1">
      <c r="F936" s="2"/>
      <c r="U936" s="273"/>
      <c r="V936" s="273"/>
      <c r="W936" s="273"/>
      <c r="X936" s="274"/>
      <c r="Y936" s="273"/>
      <c r="Z936" s="273"/>
    </row>
    <row r="937" ht="15.75" customHeight="1">
      <c r="F937" s="2"/>
      <c r="U937" s="273"/>
      <c r="V937" s="273"/>
      <c r="W937" s="273"/>
      <c r="X937" s="274"/>
      <c r="Y937" s="273"/>
      <c r="Z937" s="273"/>
    </row>
    <row r="938" ht="15.75" customHeight="1">
      <c r="F938" s="2"/>
      <c r="U938" s="273"/>
      <c r="V938" s="273"/>
      <c r="W938" s="273"/>
      <c r="X938" s="274"/>
      <c r="Y938" s="273"/>
      <c r="Z938" s="273"/>
    </row>
    <row r="939" ht="15.75" customHeight="1">
      <c r="F939" s="2"/>
      <c r="U939" s="273"/>
      <c r="V939" s="273"/>
      <c r="W939" s="273"/>
      <c r="X939" s="274"/>
      <c r="Y939" s="273"/>
      <c r="Z939" s="273"/>
    </row>
    <row r="940" ht="15.75" customHeight="1">
      <c r="F940" s="2"/>
      <c r="U940" s="273"/>
      <c r="V940" s="273"/>
      <c r="W940" s="273"/>
      <c r="X940" s="274"/>
      <c r="Y940" s="273"/>
      <c r="Z940" s="273"/>
    </row>
    <row r="941" ht="15.75" customHeight="1">
      <c r="F941" s="2"/>
      <c r="U941" s="273"/>
      <c r="V941" s="273"/>
      <c r="W941" s="273"/>
      <c r="X941" s="274"/>
      <c r="Y941" s="273"/>
      <c r="Z941" s="273"/>
    </row>
    <row r="942" ht="15.75" customHeight="1">
      <c r="F942" s="2"/>
      <c r="U942" s="273"/>
      <c r="V942" s="273"/>
      <c r="W942" s="273"/>
      <c r="X942" s="274"/>
      <c r="Y942" s="273"/>
      <c r="Z942" s="273"/>
    </row>
    <row r="943" ht="15.75" customHeight="1">
      <c r="F943" s="2"/>
      <c r="U943" s="273"/>
      <c r="V943" s="273"/>
      <c r="W943" s="273"/>
      <c r="X943" s="274"/>
      <c r="Y943" s="273"/>
      <c r="Z943" s="273"/>
    </row>
    <row r="944" ht="15.75" customHeight="1">
      <c r="F944" s="2"/>
      <c r="U944" s="273"/>
      <c r="V944" s="273"/>
      <c r="W944" s="273"/>
      <c r="X944" s="274"/>
      <c r="Y944" s="273"/>
      <c r="Z944" s="273"/>
    </row>
    <row r="945" ht="15.75" customHeight="1">
      <c r="F945" s="2"/>
      <c r="U945" s="273"/>
      <c r="V945" s="273"/>
      <c r="W945" s="273"/>
      <c r="X945" s="274"/>
      <c r="Y945" s="273"/>
      <c r="Z945" s="273"/>
    </row>
    <row r="946" ht="15.75" customHeight="1">
      <c r="F946" s="2"/>
      <c r="U946" s="273"/>
      <c r="V946" s="273"/>
      <c r="W946" s="273"/>
      <c r="X946" s="274"/>
      <c r="Y946" s="273"/>
      <c r="Z946" s="273"/>
    </row>
    <row r="947" ht="15.75" customHeight="1">
      <c r="F947" s="2"/>
      <c r="U947" s="273"/>
      <c r="V947" s="273"/>
      <c r="W947" s="273"/>
      <c r="X947" s="274"/>
      <c r="Y947" s="273"/>
      <c r="Z947" s="273"/>
    </row>
    <row r="948" ht="15.75" customHeight="1">
      <c r="F948" s="2"/>
      <c r="U948" s="273"/>
      <c r="V948" s="273"/>
      <c r="W948" s="273"/>
      <c r="X948" s="274"/>
      <c r="Y948" s="273"/>
      <c r="Z948" s="273"/>
    </row>
    <row r="949" ht="15.75" customHeight="1">
      <c r="F949" s="2"/>
      <c r="U949" s="273"/>
      <c r="V949" s="273"/>
      <c r="W949" s="273"/>
      <c r="X949" s="274"/>
      <c r="Y949" s="273"/>
      <c r="Z949" s="273"/>
    </row>
    <row r="950" ht="15.75" customHeight="1">
      <c r="F950" s="2"/>
      <c r="U950" s="273"/>
      <c r="V950" s="273"/>
      <c r="W950" s="273"/>
      <c r="X950" s="274"/>
      <c r="Y950" s="273"/>
      <c r="Z950" s="273"/>
    </row>
    <row r="951" ht="15.75" customHeight="1">
      <c r="F951" s="2"/>
      <c r="U951" s="273"/>
      <c r="V951" s="273"/>
      <c r="W951" s="273"/>
      <c r="X951" s="274"/>
      <c r="Y951" s="273"/>
      <c r="Z951" s="273"/>
    </row>
    <row r="952" ht="15.75" customHeight="1">
      <c r="F952" s="2"/>
      <c r="U952" s="273"/>
      <c r="V952" s="273"/>
      <c r="W952" s="273"/>
      <c r="X952" s="274"/>
      <c r="Y952" s="273"/>
      <c r="Z952" s="273"/>
    </row>
    <row r="953" ht="15.75" customHeight="1">
      <c r="F953" s="2"/>
      <c r="U953" s="273"/>
      <c r="V953" s="273"/>
      <c r="W953" s="273"/>
      <c r="X953" s="274"/>
      <c r="Y953" s="273"/>
      <c r="Z953" s="273"/>
    </row>
    <row r="954" ht="15.75" customHeight="1">
      <c r="F954" s="2"/>
      <c r="U954" s="273"/>
      <c r="V954" s="273"/>
      <c r="W954" s="273"/>
      <c r="X954" s="274"/>
      <c r="Y954" s="273"/>
      <c r="Z954" s="273"/>
    </row>
    <row r="955" ht="15.75" customHeight="1">
      <c r="F955" s="2"/>
      <c r="U955" s="273"/>
      <c r="V955" s="273"/>
      <c r="W955" s="273"/>
      <c r="X955" s="274"/>
      <c r="Y955" s="273"/>
      <c r="Z955" s="273"/>
    </row>
    <row r="956" ht="15.75" customHeight="1">
      <c r="F956" s="2"/>
      <c r="U956" s="273"/>
      <c r="V956" s="273"/>
      <c r="W956" s="273"/>
      <c r="X956" s="274"/>
      <c r="Y956" s="273"/>
      <c r="Z956" s="273"/>
    </row>
    <row r="957" ht="15.75" customHeight="1">
      <c r="F957" s="2"/>
      <c r="U957" s="273"/>
      <c r="V957" s="273"/>
      <c r="W957" s="273"/>
      <c r="X957" s="274"/>
      <c r="Y957" s="273"/>
      <c r="Z957" s="273"/>
    </row>
    <row r="958" ht="15.75" customHeight="1">
      <c r="F958" s="2"/>
      <c r="U958" s="273"/>
      <c r="V958" s="273"/>
      <c r="W958" s="273"/>
      <c r="X958" s="274"/>
      <c r="Y958" s="273"/>
      <c r="Z958" s="273"/>
    </row>
    <row r="959" ht="15.75" customHeight="1">
      <c r="F959" s="2"/>
      <c r="U959" s="273"/>
      <c r="V959" s="273"/>
      <c r="W959" s="273"/>
      <c r="X959" s="274"/>
      <c r="Y959" s="273"/>
      <c r="Z959" s="273"/>
    </row>
    <row r="960" ht="15.75" customHeight="1">
      <c r="F960" s="2"/>
      <c r="U960" s="273"/>
      <c r="V960" s="273"/>
      <c r="W960" s="273"/>
      <c r="X960" s="274"/>
      <c r="Y960" s="273"/>
      <c r="Z960" s="273"/>
    </row>
    <row r="961" ht="15.75" customHeight="1">
      <c r="F961" s="2"/>
      <c r="U961" s="273"/>
      <c r="V961" s="273"/>
      <c r="W961" s="273"/>
      <c r="X961" s="274"/>
      <c r="Y961" s="273"/>
      <c r="Z961" s="273"/>
    </row>
    <row r="962" ht="15.75" customHeight="1">
      <c r="F962" s="2"/>
      <c r="U962" s="273"/>
      <c r="V962" s="273"/>
      <c r="W962" s="273"/>
      <c r="X962" s="274"/>
      <c r="Y962" s="273"/>
      <c r="Z962" s="273"/>
    </row>
    <row r="963" ht="15.75" customHeight="1">
      <c r="F963" s="2"/>
      <c r="U963" s="273"/>
      <c r="V963" s="273"/>
      <c r="W963" s="273"/>
      <c r="X963" s="274"/>
      <c r="Y963" s="273"/>
      <c r="Z963" s="273"/>
    </row>
    <row r="964" ht="15.75" customHeight="1">
      <c r="F964" s="2"/>
      <c r="U964" s="273"/>
      <c r="V964" s="273"/>
      <c r="W964" s="273"/>
      <c r="X964" s="274"/>
      <c r="Y964" s="273"/>
      <c r="Z964" s="273"/>
    </row>
    <row r="965" ht="15.75" customHeight="1">
      <c r="F965" s="2"/>
      <c r="U965" s="273"/>
      <c r="V965" s="273"/>
      <c r="W965" s="273"/>
      <c r="X965" s="274"/>
      <c r="Y965" s="273"/>
      <c r="Z965" s="273"/>
    </row>
    <row r="966" ht="15.75" customHeight="1">
      <c r="F966" s="2"/>
      <c r="U966" s="273"/>
      <c r="V966" s="273"/>
      <c r="W966" s="273"/>
      <c r="X966" s="274"/>
      <c r="Y966" s="273"/>
      <c r="Z966" s="273"/>
    </row>
    <row r="967" ht="15.75" customHeight="1">
      <c r="F967" s="2"/>
      <c r="U967" s="273"/>
      <c r="V967" s="273"/>
      <c r="W967" s="273"/>
      <c r="X967" s="274"/>
      <c r="Y967" s="273"/>
      <c r="Z967" s="273"/>
    </row>
    <row r="968" ht="15.75" customHeight="1">
      <c r="F968" s="2"/>
      <c r="U968" s="273"/>
      <c r="V968" s="273"/>
      <c r="W968" s="273"/>
      <c r="X968" s="274"/>
      <c r="Y968" s="273"/>
      <c r="Z968" s="273"/>
    </row>
    <row r="969" ht="15.75" customHeight="1">
      <c r="F969" s="2"/>
      <c r="U969" s="273"/>
      <c r="V969" s="273"/>
      <c r="W969" s="273"/>
      <c r="X969" s="274"/>
      <c r="Y969" s="273"/>
      <c r="Z969" s="273"/>
    </row>
    <row r="970" ht="15.75" customHeight="1">
      <c r="F970" s="2"/>
      <c r="U970" s="273"/>
      <c r="V970" s="273"/>
      <c r="W970" s="273"/>
      <c r="X970" s="274"/>
      <c r="Y970" s="273"/>
      <c r="Z970" s="273"/>
    </row>
    <row r="971" ht="15.75" customHeight="1">
      <c r="F971" s="2"/>
      <c r="U971" s="273"/>
      <c r="V971" s="273"/>
      <c r="W971" s="273"/>
      <c r="X971" s="274"/>
      <c r="Y971" s="273"/>
      <c r="Z971" s="273"/>
    </row>
    <row r="972" ht="15.75" customHeight="1">
      <c r="F972" s="2"/>
      <c r="U972" s="273"/>
      <c r="V972" s="273"/>
      <c r="W972" s="273"/>
      <c r="X972" s="274"/>
      <c r="Y972" s="273"/>
      <c r="Z972" s="273"/>
    </row>
    <row r="973" ht="15.75" customHeight="1">
      <c r="F973" s="2"/>
      <c r="U973" s="273"/>
      <c r="V973" s="273"/>
      <c r="W973" s="273"/>
      <c r="X973" s="274"/>
      <c r="Y973" s="273"/>
      <c r="Z973" s="273"/>
    </row>
    <row r="974" ht="15.75" customHeight="1">
      <c r="F974" s="2"/>
      <c r="U974" s="273"/>
      <c r="V974" s="273"/>
      <c r="W974" s="273"/>
      <c r="X974" s="274"/>
      <c r="Y974" s="273"/>
      <c r="Z974" s="273"/>
    </row>
    <row r="975" ht="15.75" customHeight="1">
      <c r="F975" s="2"/>
      <c r="U975" s="273"/>
      <c r="V975" s="273"/>
      <c r="W975" s="273"/>
      <c r="X975" s="274"/>
      <c r="Y975" s="273"/>
      <c r="Z975" s="273"/>
    </row>
    <row r="976" ht="15.75" customHeight="1">
      <c r="F976" s="2"/>
      <c r="U976" s="273"/>
      <c r="V976" s="273"/>
      <c r="W976" s="273"/>
      <c r="X976" s="274"/>
      <c r="Y976" s="273"/>
      <c r="Z976" s="273"/>
    </row>
    <row r="977" ht="15.75" customHeight="1">
      <c r="F977" s="2"/>
      <c r="U977" s="273"/>
      <c r="V977" s="273"/>
      <c r="W977" s="273"/>
      <c r="X977" s="274"/>
      <c r="Y977" s="273"/>
      <c r="Z977" s="273"/>
    </row>
    <row r="978" ht="15.75" customHeight="1">
      <c r="F978" s="2"/>
      <c r="U978" s="273"/>
      <c r="V978" s="273"/>
      <c r="W978" s="273"/>
      <c r="X978" s="274"/>
      <c r="Y978" s="273"/>
      <c r="Z978" s="273"/>
    </row>
    <row r="979" ht="15.75" customHeight="1">
      <c r="F979" s="2"/>
      <c r="U979" s="273"/>
      <c r="V979" s="273"/>
      <c r="W979" s="273"/>
      <c r="X979" s="274"/>
      <c r="Y979" s="273"/>
      <c r="Z979" s="273"/>
    </row>
    <row r="980" ht="15.75" customHeight="1">
      <c r="F980" s="2"/>
      <c r="U980" s="273"/>
      <c r="V980" s="273"/>
      <c r="W980" s="273"/>
      <c r="X980" s="274"/>
      <c r="Y980" s="273"/>
      <c r="Z980" s="273"/>
    </row>
    <row r="981" ht="15.75" customHeight="1">
      <c r="F981" s="2"/>
      <c r="U981" s="273"/>
      <c r="V981" s="273"/>
      <c r="W981" s="273"/>
      <c r="X981" s="274"/>
      <c r="Y981" s="273"/>
      <c r="Z981" s="273"/>
    </row>
    <row r="982" ht="15.75" customHeight="1">
      <c r="F982" s="2"/>
      <c r="U982" s="273"/>
      <c r="V982" s="273"/>
      <c r="W982" s="273"/>
      <c r="X982" s="274"/>
      <c r="Y982" s="273"/>
      <c r="Z982" s="273"/>
    </row>
    <row r="983" ht="15.75" customHeight="1">
      <c r="F983" s="2"/>
      <c r="U983" s="273"/>
      <c r="V983" s="273"/>
      <c r="W983" s="273"/>
      <c r="X983" s="274"/>
      <c r="Y983" s="273"/>
      <c r="Z983" s="273"/>
    </row>
    <row r="984" ht="15.75" customHeight="1">
      <c r="F984" s="2"/>
      <c r="U984" s="273"/>
      <c r="V984" s="273"/>
      <c r="W984" s="273"/>
      <c r="X984" s="274"/>
      <c r="Y984" s="273"/>
      <c r="Z984" s="273"/>
    </row>
    <row r="985" ht="15.75" customHeight="1">
      <c r="F985" s="2"/>
      <c r="U985" s="273"/>
      <c r="V985" s="273"/>
      <c r="W985" s="273"/>
      <c r="X985" s="274"/>
      <c r="Y985" s="273"/>
      <c r="Z985" s="273"/>
    </row>
    <row r="986" ht="15.75" customHeight="1">
      <c r="F986" s="2"/>
      <c r="U986" s="273"/>
      <c r="V986" s="273"/>
      <c r="W986" s="273"/>
      <c r="X986" s="274"/>
      <c r="Y986" s="273"/>
      <c r="Z986" s="273"/>
    </row>
    <row r="987" ht="15.75" customHeight="1">
      <c r="F987" s="2"/>
      <c r="U987" s="273"/>
      <c r="V987" s="273"/>
      <c r="W987" s="273"/>
      <c r="X987" s="274"/>
      <c r="Y987" s="273"/>
      <c r="Z987" s="273"/>
    </row>
    <row r="988" ht="15.75" customHeight="1">
      <c r="F988" s="2"/>
      <c r="U988" s="273"/>
      <c r="V988" s="273"/>
      <c r="W988" s="273"/>
      <c r="X988" s="274"/>
      <c r="Y988" s="273"/>
      <c r="Z988" s="273"/>
    </row>
    <row r="989" ht="15.75" customHeight="1">
      <c r="F989" s="2"/>
      <c r="U989" s="273"/>
      <c r="V989" s="273"/>
      <c r="W989" s="273"/>
      <c r="X989" s="274"/>
      <c r="Y989" s="273"/>
      <c r="Z989" s="273"/>
    </row>
    <row r="990" ht="15.75" customHeight="1">
      <c r="F990" s="2"/>
      <c r="U990" s="273"/>
      <c r="V990" s="273"/>
      <c r="W990" s="273"/>
      <c r="X990" s="274"/>
      <c r="Y990" s="273"/>
      <c r="Z990" s="273"/>
    </row>
    <row r="991" ht="15.75" customHeight="1">
      <c r="F991" s="2"/>
      <c r="U991" s="273"/>
      <c r="V991" s="273"/>
      <c r="W991" s="273"/>
      <c r="X991" s="274"/>
      <c r="Y991" s="273"/>
      <c r="Z991" s="273"/>
    </row>
    <row r="992" ht="15.75" customHeight="1">
      <c r="F992" s="2"/>
      <c r="U992" s="273"/>
      <c r="V992" s="273"/>
      <c r="W992" s="273"/>
      <c r="X992" s="274"/>
      <c r="Y992" s="273"/>
      <c r="Z992" s="273"/>
    </row>
    <row r="993" ht="15.75" customHeight="1">
      <c r="F993" s="2"/>
      <c r="U993" s="273"/>
      <c r="V993" s="273"/>
      <c r="W993" s="273"/>
      <c r="X993" s="274"/>
      <c r="Y993" s="273"/>
      <c r="Z993" s="273"/>
    </row>
    <row r="994" ht="15.75" customHeight="1">
      <c r="F994" s="2"/>
      <c r="U994" s="273"/>
      <c r="V994" s="273"/>
      <c r="W994" s="273"/>
      <c r="X994" s="274"/>
      <c r="Y994" s="273"/>
      <c r="Z994" s="273"/>
    </row>
    <row r="995" ht="15.75" customHeight="1">
      <c r="F995" s="2"/>
      <c r="U995" s="273"/>
      <c r="V995" s="273"/>
      <c r="W995" s="273"/>
      <c r="X995" s="274"/>
      <c r="Y995" s="273"/>
      <c r="Z995" s="273"/>
    </row>
    <row r="996" ht="15.75" customHeight="1">
      <c r="F996" s="2"/>
      <c r="U996" s="273"/>
      <c r="V996" s="273"/>
      <c r="W996" s="273"/>
      <c r="X996" s="274"/>
      <c r="Y996" s="273"/>
      <c r="Z996" s="273"/>
    </row>
    <row r="997" ht="15.75" customHeight="1">
      <c r="F997" s="2"/>
      <c r="U997" s="273"/>
      <c r="V997" s="273"/>
      <c r="W997" s="273"/>
      <c r="X997" s="274"/>
      <c r="Y997" s="273"/>
      <c r="Z997" s="273"/>
    </row>
    <row r="998" ht="15.75" customHeight="1">
      <c r="F998" s="2"/>
      <c r="U998" s="273"/>
      <c r="V998" s="273"/>
      <c r="W998" s="273"/>
      <c r="X998" s="274"/>
      <c r="Y998" s="273"/>
      <c r="Z998" s="273"/>
    </row>
    <row r="999" ht="15.75" customHeight="1">
      <c r="F999" s="2"/>
      <c r="U999" s="273"/>
      <c r="V999" s="273"/>
      <c r="W999" s="273"/>
      <c r="X999" s="274"/>
      <c r="Y999" s="273"/>
      <c r="Z999" s="273"/>
    </row>
    <row r="1000" ht="15.75" customHeight="1">
      <c r="F1000" s="2"/>
      <c r="U1000" s="273"/>
      <c r="V1000" s="273"/>
      <c r="W1000" s="273"/>
      <c r="X1000" s="274"/>
      <c r="Y1000" s="273"/>
      <c r="Z1000" s="273"/>
    </row>
  </sheetData>
  <mergeCells count="4">
    <mergeCell ref="B2:D2"/>
    <mergeCell ref="B5:F5"/>
    <mergeCell ref="B15:G15"/>
    <mergeCell ref="B31:F31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11.86"/>
    <col customWidth="1" min="3" max="3" width="15.43"/>
    <col customWidth="1" min="4" max="4" width="8.29"/>
    <col customWidth="1" min="5" max="5" width="8.14"/>
    <col customWidth="1" min="6" max="6" width="10.0"/>
    <col customWidth="1" min="7" max="11" width="9.14"/>
    <col customWidth="1" min="12" max="13" width="9.43"/>
    <col customWidth="1" min="14" max="16" width="9.14"/>
    <col customWidth="1" min="17" max="18" width="8.86"/>
    <col customWidth="1" min="19" max="19" width="9.14"/>
    <col customWidth="1" min="20" max="20" width="9.86"/>
    <col customWidth="1" min="21" max="21" width="5.14"/>
    <col customWidth="1" min="22" max="22" width="7.0"/>
  </cols>
  <sheetData>
    <row r="1">
      <c r="F1" s="2"/>
      <c r="X1" s="2"/>
    </row>
    <row r="2">
      <c r="F2" s="2"/>
      <c r="X2" s="2"/>
    </row>
    <row r="3">
      <c r="B3" s="193" t="s">
        <v>225</v>
      </c>
      <c r="C3" s="10"/>
      <c r="D3" s="10"/>
      <c r="F3" s="2"/>
      <c r="G3" s="195" t="s">
        <v>79</v>
      </c>
      <c r="H3" s="196" t="s">
        <v>56</v>
      </c>
      <c r="I3" s="197" t="s">
        <v>57</v>
      </c>
      <c r="J3" s="198" t="s">
        <v>58</v>
      </c>
      <c r="K3" s="199" t="s">
        <v>59</v>
      </c>
      <c r="L3" s="200" t="s">
        <v>60</v>
      </c>
      <c r="M3" s="201" t="s">
        <v>61</v>
      </c>
      <c r="N3" s="202" t="s">
        <v>62</v>
      </c>
      <c r="O3" s="203" t="s">
        <v>63</v>
      </c>
      <c r="P3" s="204" t="s">
        <v>64</v>
      </c>
      <c r="Q3" s="205" t="s">
        <v>65</v>
      </c>
      <c r="R3" s="206" t="s">
        <v>66</v>
      </c>
      <c r="S3" s="207" t="s">
        <v>67</v>
      </c>
      <c r="T3" s="208" t="s">
        <v>68</v>
      </c>
      <c r="X3" s="2"/>
    </row>
    <row r="4">
      <c r="A4" s="209" t="s">
        <v>226</v>
      </c>
      <c r="B4" s="209" t="s">
        <v>69</v>
      </c>
      <c r="C4" s="210"/>
      <c r="D4" s="211" t="s">
        <v>71</v>
      </c>
      <c r="E4" s="211" t="s">
        <v>72</v>
      </c>
      <c r="F4" s="212" t="s">
        <v>73</v>
      </c>
      <c r="G4" s="43">
        <v>2.0</v>
      </c>
      <c r="H4" s="44">
        <v>5.0</v>
      </c>
      <c r="I4" s="213">
        <v>7.0</v>
      </c>
      <c r="J4" s="84">
        <v>10.0</v>
      </c>
      <c r="K4" s="214">
        <v>11.0</v>
      </c>
      <c r="L4" s="77">
        <v>12.0</v>
      </c>
      <c r="M4" s="49">
        <v>13.0</v>
      </c>
      <c r="N4" s="50">
        <v>16.0</v>
      </c>
      <c r="O4" s="51">
        <v>27.0</v>
      </c>
      <c r="P4" s="52">
        <v>69.0</v>
      </c>
      <c r="Q4" s="53">
        <v>76.0</v>
      </c>
      <c r="R4" s="80">
        <v>77.0</v>
      </c>
      <c r="S4" s="57">
        <v>79.0</v>
      </c>
      <c r="T4" s="30">
        <v>81.0</v>
      </c>
      <c r="U4" s="57" t="s">
        <v>2</v>
      </c>
      <c r="V4" s="57" t="s">
        <v>3</v>
      </c>
      <c r="W4" s="57" t="s">
        <v>74</v>
      </c>
      <c r="X4" s="58" t="s">
        <v>80</v>
      </c>
    </row>
    <row r="5">
      <c r="B5" s="194"/>
      <c r="C5" s="194"/>
      <c r="D5" s="194"/>
      <c r="E5" s="194"/>
      <c r="F5" s="119"/>
      <c r="G5" s="33"/>
      <c r="H5" s="33"/>
      <c r="I5" s="33"/>
      <c r="J5" s="215"/>
      <c r="K5" s="33"/>
      <c r="L5" s="33"/>
      <c r="M5" s="33"/>
      <c r="N5" s="33"/>
      <c r="O5" s="33"/>
      <c r="P5" s="33"/>
      <c r="Q5" s="33"/>
      <c r="R5" s="33"/>
      <c r="S5" s="33"/>
      <c r="T5" s="216"/>
      <c r="U5" s="33"/>
      <c r="V5" s="33"/>
      <c r="W5" s="33"/>
      <c r="X5" s="119"/>
    </row>
    <row r="6" ht="79.5" customHeight="1">
      <c r="A6" s="13" t="s">
        <v>227</v>
      </c>
      <c r="B6" s="314" t="s">
        <v>228</v>
      </c>
      <c r="C6" s="355"/>
      <c r="D6" s="316">
        <v>10.0</v>
      </c>
      <c r="E6" s="316" t="s">
        <v>229</v>
      </c>
      <c r="F6" s="356">
        <v>160.0</v>
      </c>
      <c r="G6" s="285"/>
      <c r="H6" s="286"/>
      <c r="I6" s="287"/>
      <c r="J6" s="336"/>
      <c r="K6" s="289"/>
      <c r="L6" s="290"/>
      <c r="M6" s="291"/>
      <c r="N6" s="166"/>
      <c r="O6" s="293"/>
      <c r="P6" s="294"/>
      <c r="Q6" s="295"/>
      <c r="R6" s="296"/>
      <c r="S6" s="297"/>
      <c r="T6" s="298"/>
      <c r="U6" s="357">
        <f t="shared" ref="U6:U24" si="1">SUM(G6:T6)</f>
        <v>0</v>
      </c>
      <c r="V6" s="357">
        <f t="shared" ref="V6:V24" si="2">U6*D6</f>
        <v>0</v>
      </c>
      <c r="W6" s="358">
        <f>1.07*U6</f>
        <v>0</v>
      </c>
      <c r="X6" s="235">
        <f t="shared" ref="X6:X24" si="3">U6*F6</f>
        <v>0</v>
      </c>
    </row>
    <row r="7" ht="75.0" customHeight="1">
      <c r="A7" s="13" t="s">
        <v>230</v>
      </c>
      <c r="B7" s="301" t="s">
        <v>231</v>
      </c>
      <c r="C7" s="359"/>
      <c r="D7" s="157">
        <v>10.0</v>
      </c>
      <c r="E7" s="157" t="s">
        <v>232</v>
      </c>
      <c r="F7" s="356">
        <v>360.0</v>
      </c>
      <c r="G7" s="285"/>
      <c r="H7" s="286"/>
      <c r="I7" s="287"/>
      <c r="J7" s="288"/>
      <c r="K7" s="289"/>
      <c r="L7" s="290"/>
      <c r="M7" s="291"/>
      <c r="N7" s="166"/>
      <c r="O7" s="293"/>
      <c r="P7" s="294"/>
      <c r="Q7" s="295"/>
      <c r="R7" s="296"/>
      <c r="S7" s="297"/>
      <c r="T7" s="298"/>
      <c r="U7" s="357">
        <f t="shared" si="1"/>
        <v>0</v>
      </c>
      <c r="V7" s="357">
        <f t="shared" si="2"/>
        <v>0</v>
      </c>
      <c r="W7" s="360">
        <f>3.3*U7</f>
        <v>0</v>
      </c>
      <c r="X7" s="235">
        <f t="shared" si="3"/>
        <v>0</v>
      </c>
    </row>
    <row r="8" ht="81.75" customHeight="1">
      <c r="A8" s="13" t="s">
        <v>230</v>
      </c>
      <c r="B8" s="301" t="s">
        <v>233</v>
      </c>
      <c r="C8" s="31"/>
      <c r="D8" s="157">
        <v>5.0</v>
      </c>
      <c r="E8" s="157" t="s">
        <v>234</v>
      </c>
      <c r="F8" s="356">
        <v>265.0</v>
      </c>
      <c r="G8" s="285"/>
      <c r="H8" s="286"/>
      <c r="I8" s="287"/>
      <c r="J8" s="288"/>
      <c r="K8" s="289"/>
      <c r="L8" s="290"/>
      <c r="M8" s="291"/>
      <c r="N8" s="166"/>
      <c r="O8" s="293"/>
      <c r="P8" s="294"/>
      <c r="Q8" s="295"/>
      <c r="R8" s="296"/>
      <c r="S8" s="297"/>
      <c r="T8" s="298"/>
      <c r="U8" s="357">
        <f t="shared" si="1"/>
        <v>0</v>
      </c>
      <c r="V8" s="357">
        <f t="shared" si="2"/>
        <v>0</v>
      </c>
      <c r="W8" s="360">
        <f>U8* 2.56</f>
        <v>0</v>
      </c>
      <c r="X8" s="235">
        <f t="shared" si="3"/>
        <v>0</v>
      </c>
    </row>
    <row r="9" ht="78.75" customHeight="1">
      <c r="A9" s="13" t="s">
        <v>235</v>
      </c>
      <c r="B9" s="236" t="s">
        <v>236</v>
      </c>
      <c r="C9" s="31"/>
      <c r="D9" s="157">
        <v>2.0</v>
      </c>
      <c r="E9" s="157" t="s">
        <v>237</v>
      </c>
      <c r="F9" s="356">
        <v>175.0</v>
      </c>
      <c r="G9" s="285"/>
      <c r="H9" s="286"/>
      <c r="I9" s="287"/>
      <c r="J9" s="288"/>
      <c r="K9" s="289"/>
      <c r="L9" s="290"/>
      <c r="M9" s="291"/>
      <c r="N9" s="166"/>
      <c r="O9" s="293"/>
      <c r="P9" s="294"/>
      <c r="Q9" s="295"/>
      <c r="R9" s="296"/>
      <c r="S9" s="297"/>
      <c r="T9" s="298"/>
      <c r="U9" s="357">
        <f t="shared" si="1"/>
        <v>0</v>
      </c>
      <c r="V9" s="357">
        <f t="shared" si="2"/>
        <v>0</v>
      </c>
      <c r="W9" s="360">
        <f>U9* 1.11</f>
        <v>0</v>
      </c>
      <c r="X9" s="235">
        <f t="shared" si="3"/>
        <v>0</v>
      </c>
    </row>
    <row r="10" ht="86.25" customHeight="1">
      <c r="A10" s="13" t="s">
        <v>235</v>
      </c>
      <c r="B10" s="236" t="s">
        <v>238</v>
      </c>
      <c r="C10" s="31"/>
      <c r="D10" s="157">
        <v>2.0</v>
      </c>
      <c r="E10" s="157" t="s">
        <v>239</v>
      </c>
      <c r="F10" s="356">
        <v>160.0</v>
      </c>
      <c r="G10" s="285"/>
      <c r="H10" s="286"/>
      <c r="I10" s="287"/>
      <c r="J10" s="288"/>
      <c r="K10" s="289"/>
      <c r="L10" s="290"/>
      <c r="M10" s="291"/>
      <c r="N10" s="166"/>
      <c r="O10" s="293"/>
      <c r="P10" s="294"/>
      <c r="Q10" s="295"/>
      <c r="R10" s="296"/>
      <c r="S10" s="297"/>
      <c r="T10" s="298"/>
      <c r="U10" s="357">
        <f t="shared" si="1"/>
        <v>0</v>
      </c>
      <c r="V10" s="357">
        <f t="shared" si="2"/>
        <v>0</v>
      </c>
      <c r="W10" s="360">
        <f>U10* 0.97</f>
        <v>0</v>
      </c>
      <c r="X10" s="235">
        <f t="shared" si="3"/>
        <v>0</v>
      </c>
    </row>
    <row r="11" ht="86.25" customHeight="1">
      <c r="A11" s="13" t="s">
        <v>235</v>
      </c>
      <c r="B11" s="236" t="s">
        <v>240</v>
      </c>
      <c r="C11" s="31"/>
      <c r="D11" s="157">
        <v>2.0</v>
      </c>
      <c r="E11" s="157" t="s">
        <v>241</v>
      </c>
      <c r="F11" s="356">
        <v>165.0</v>
      </c>
      <c r="G11" s="285"/>
      <c r="H11" s="286"/>
      <c r="I11" s="287"/>
      <c r="J11" s="288"/>
      <c r="K11" s="289"/>
      <c r="L11" s="290"/>
      <c r="M11" s="291"/>
      <c r="N11" s="166"/>
      <c r="O11" s="293"/>
      <c r="P11" s="294"/>
      <c r="Q11" s="295"/>
      <c r="R11" s="296"/>
      <c r="S11" s="297"/>
      <c r="T11" s="298"/>
      <c r="U11" s="357">
        <f t="shared" si="1"/>
        <v>0</v>
      </c>
      <c r="V11" s="357">
        <f t="shared" si="2"/>
        <v>0</v>
      </c>
      <c r="W11" s="360">
        <f t="shared" ref="W11:W12" si="4">U11* 1.04</f>
        <v>0</v>
      </c>
      <c r="X11" s="235">
        <f t="shared" si="3"/>
        <v>0</v>
      </c>
    </row>
    <row r="12" ht="86.25" customHeight="1">
      <c r="A12" s="13" t="s">
        <v>235</v>
      </c>
      <c r="B12" s="236" t="s">
        <v>242</v>
      </c>
      <c r="C12" s="31"/>
      <c r="D12" s="157">
        <v>2.0</v>
      </c>
      <c r="E12" s="157" t="s">
        <v>243</v>
      </c>
      <c r="F12" s="356">
        <v>165.0</v>
      </c>
      <c r="G12" s="285"/>
      <c r="H12" s="286"/>
      <c r="I12" s="287"/>
      <c r="J12" s="288"/>
      <c r="K12" s="289"/>
      <c r="L12" s="290"/>
      <c r="M12" s="291"/>
      <c r="N12" s="166"/>
      <c r="O12" s="293"/>
      <c r="P12" s="294"/>
      <c r="Q12" s="295"/>
      <c r="R12" s="296"/>
      <c r="S12" s="297"/>
      <c r="T12" s="298"/>
      <c r="U12" s="357">
        <f t="shared" si="1"/>
        <v>0</v>
      </c>
      <c r="V12" s="357">
        <f t="shared" si="2"/>
        <v>0</v>
      </c>
      <c r="W12" s="360">
        <f t="shared" si="4"/>
        <v>0</v>
      </c>
      <c r="X12" s="235">
        <f t="shared" si="3"/>
        <v>0</v>
      </c>
    </row>
    <row r="13" ht="86.25" customHeight="1">
      <c r="A13" s="13" t="s">
        <v>235</v>
      </c>
      <c r="B13" s="236" t="s">
        <v>244</v>
      </c>
      <c r="C13" s="31"/>
      <c r="D13" s="157">
        <v>2.0</v>
      </c>
      <c r="E13" s="157" t="s">
        <v>245</v>
      </c>
      <c r="F13" s="356">
        <v>165.0</v>
      </c>
      <c r="G13" s="285"/>
      <c r="H13" s="286"/>
      <c r="I13" s="287"/>
      <c r="J13" s="288"/>
      <c r="K13" s="289"/>
      <c r="L13" s="290"/>
      <c r="M13" s="291"/>
      <c r="N13" s="166"/>
      <c r="O13" s="293"/>
      <c r="P13" s="294"/>
      <c r="Q13" s="295"/>
      <c r="R13" s="296"/>
      <c r="S13" s="297"/>
      <c r="T13" s="298"/>
      <c r="U13" s="357">
        <f t="shared" si="1"/>
        <v>0</v>
      </c>
      <c r="V13" s="357">
        <f t="shared" si="2"/>
        <v>0</v>
      </c>
      <c r="W13" s="360">
        <f>U13* 1.06</f>
        <v>0</v>
      </c>
      <c r="X13" s="235">
        <f t="shared" si="3"/>
        <v>0</v>
      </c>
    </row>
    <row r="14" ht="86.25" customHeight="1">
      <c r="A14" s="13" t="s">
        <v>235</v>
      </c>
      <c r="B14" s="236" t="s">
        <v>246</v>
      </c>
      <c r="C14" s="31"/>
      <c r="D14" s="157">
        <v>2.0</v>
      </c>
      <c r="E14" s="157" t="s">
        <v>247</v>
      </c>
      <c r="F14" s="356">
        <v>195.0</v>
      </c>
      <c r="G14" s="285"/>
      <c r="H14" s="286"/>
      <c r="I14" s="287"/>
      <c r="J14" s="288"/>
      <c r="K14" s="289"/>
      <c r="L14" s="290"/>
      <c r="M14" s="291"/>
      <c r="N14" s="166"/>
      <c r="O14" s="293"/>
      <c r="P14" s="294"/>
      <c r="Q14" s="295"/>
      <c r="R14" s="296"/>
      <c r="S14" s="361"/>
      <c r="T14" s="298"/>
      <c r="U14" s="357">
        <f t="shared" si="1"/>
        <v>0</v>
      </c>
      <c r="V14" s="357">
        <f t="shared" si="2"/>
        <v>0</v>
      </c>
      <c r="W14" s="360">
        <f>U14* 1.34</f>
        <v>0</v>
      </c>
      <c r="X14" s="235">
        <f t="shared" si="3"/>
        <v>0</v>
      </c>
    </row>
    <row r="15" ht="86.25" customHeight="1">
      <c r="A15" s="13" t="s">
        <v>235</v>
      </c>
      <c r="B15" s="236" t="s">
        <v>248</v>
      </c>
      <c r="C15" s="359"/>
      <c r="D15" s="157">
        <v>2.0</v>
      </c>
      <c r="E15" s="157" t="s">
        <v>249</v>
      </c>
      <c r="F15" s="356">
        <v>200.0</v>
      </c>
      <c r="G15" s="285"/>
      <c r="H15" s="286"/>
      <c r="I15" s="287"/>
      <c r="J15" s="288"/>
      <c r="K15" s="289"/>
      <c r="L15" s="290"/>
      <c r="M15" s="291"/>
      <c r="N15" s="166"/>
      <c r="O15" s="293"/>
      <c r="P15" s="294"/>
      <c r="Q15" s="295"/>
      <c r="R15" s="296"/>
      <c r="S15" s="361"/>
      <c r="T15" s="298"/>
      <c r="U15" s="357">
        <f t="shared" si="1"/>
        <v>0</v>
      </c>
      <c r="V15" s="357">
        <f t="shared" si="2"/>
        <v>0</v>
      </c>
      <c r="W15" s="360">
        <f>U15* 1.37</f>
        <v>0</v>
      </c>
      <c r="X15" s="235">
        <f t="shared" si="3"/>
        <v>0</v>
      </c>
    </row>
    <row r="16" ht="86.25" customHeight="1">
      <c r="A16" s="13" t="s">
        <v>235</v>
      </c>
      <c r="B16" s="236" t="s">
        <v>250</v>
      </c>
      <c r="C16" s="359"/>
      <c r="D16" s="157">
        <v>2.0</v>
      </c>
      <c r="E16" s="157" t="s">
        <v>251</v>
      </c>
      <c r="F16" s="356">
        <v>195.0</v>
      </c>
      <c r="G16" s="285"/>
      <c r="H16" s="286"/>
      <c r="I16" s="287"/>
      <c r="J16" s="288"/>
      <c r="K16" s="289"/>
      <c r="L16" s="290"/>
      <c r="M16" s="291"/>
      <c r="N16" s="166"/>
      <c r="O16" s="293"/>
      <c r="P16" s="294"/>
      <c r="Q16" s="295"/>
      <c r="R16" s="296"/>
      <c r="S16" s="361"/>
      <c r="T16" s="298"/>
      <c r="U16" s="357">
        <f t="shared" si="1"/>
        <v>0</v>
      </c>
      <c r="V16" s="357">
        <f t="shared" si="2"/>
        <v>0</v>
      </c>
      <c r="W16" s="360">
        <f>U16* 1.32</f>
        <v>0</v>
      </c>
      <c r="X16" s="235">
        <f t="shared" si="3"/>
        <v>0</v>
      </c>
    </row>
    <row r="17" ht="86.25" customHeight="1">
      <c r="A17" s="13" t="s">
        <v>252</v>
      </c>
      <c r="B17" s="236" t="s">
        <v>253</v>
      </c>
      <c r="C17" s="31"/>
      <c r="D17" s="157">
        <v>2.0</v>
      </c>
      <c r="E17" s="157" t="s">
        <v>254</v>
      </c>
      <c r="F17" s="356">
        <v>235.0</v>
      </c>
      <c r="G17" s="285"/>
      <c r="H17" s="286"/>
      <c r="I17" s="287"/>
      <c r="J17" s="288"/>
      <c r="K17" s="289"/>
      <c r="L17" s="290"/>
      <c r="M17" s="291"/>
      <c r="N17" s="166"/>
      <c r="O17" s="293"/>
      <c r="P17" s="294"/>
      <c r="Q17" s="295"/>
      <c r="R17" s="296"/>
      <c r="S17" s="361"/>
      <c r="T17" s="298"/>
      <c r="U17" s="357">
        <f t="shared" si="1"/>
        <v>0</v>
      </c>
      <c r="V17" s="357">
        <f t="shared" si="2"/>
        <v>0</v>
      </c>
      <c r="W17" s="360">
        <f>U17* 1.7</f>
        <v>0</v>
      </c>
      <c r="X17" s="235">
        <f t="shared" si="3"/>
        <v>0</v>
      </c>
    </row>
    <row r="18" ht="86.25" customHeight="1">
      <c r="A18" s="13" t="s">
        <v>252</v>
      </c>
      <c r="B18" s="236" t="s">
        <v>255</v>
      </c>
      <c r="C18" s="31"/>
      <c r="D18" s="157">
        <v>2.0</v>
      </c>
      <c r="E18" s="157" t="s">
        <v>256</v>
      </c>
      <c r="F18" s="356">
        <v>250.0</v>
      </c>
      <c r="G18" s="285"/>
      <c r="H18" s="286"/>
      <c r="I18" s="287"/>
      <c r="J18" s="288"/>
      <c r="K18" s="289"/>
      <c r="L18" s="290"/>
      <c r="M18" s="291"/>
      <c r="N18" s="166"/>
      <c r="O18" s="293"/>
      <c r="P18" s="294"/>
      <c r="Q18" s="295"/>
      <c r="R18" s="296"/>
      <c r="S18" s="361"/>
      <c r="T18" s="298"/>
      <c r="U18" s="357">
        <f t="shared" si="1"/>
        <v>0</v>
      </c>
      <c r="V18" s="357">
        <f t="shared" si="2"/>
        <v>0</v>
      </c>
      <c r="W18" s="360">
        <f t="shared" ref="W18:W19" si="5">U18* 1.88</f>
        <v>0</v>
      </c>
      <c r="X18" s="235">
        <f t="shared" si="3"/>
        <v>0</v>
      </c>
    </row>
    <row r="19" ht="86.25" customHeight="1">
      <c r="A19" s="13" t="s">
        <v>252</v>
      </c>
      <c r="B19" s="236" t="s">
        <v>257</v>
      </c>
      <c r="C19" s="31"/>
      <c r="D19" s="157">
        <v>2.0</v>
      </c>
      <c r="E19" s="157" t="s">
        <v>258</v>
      </c>
      <c r="F19" s="356">
        <v>250.0</v>
      </c>
      <c r="G19" s="285"/>
      <c r="H19" s="286"/>
      <c r="I19" s="287"/>
      <c r="J19" s="288"/>
      <c r="K19" s="289"/>
      <c r="L19" s="290"/>
      <c r="M19" s="291"/>
      <c r="N19" s="292"/>
      <c r="O19" s="293"/>
      <c r="P19" s="294"/>
      <c r="Q19" s="295"/>
      <c r="R19" s="296"/>
      <c r="S19" s="361"/>
      <c r="T19" s="298"/>
      <c r="U19" s="357">
        <f t="shared" si="1"/>
        <v>0</v>
      </c>
      <c r="V19" s="357">
        <f t="shared" si="2"/>
        <v>0</v>
      </c>
      <c r="W19" s="360">
        <f t="shared" si="5"/>
        <v>0</v>
      </c>
      <c r="X19" s="235">
        <f t="shared" si="3"/>
        <v>0</v>
      </c>
    </row>
    <row r="20" ht="86.25" customHeight="1">
      <c r="A20" s="13" t="s">
        <v>252</v>
      </c>
      <c r="B20" s="236" t="s">
        <v>259</v>
      </c>
      <c r="C20" s="31"/>
      <c r="D20" s="157">
        <v>2.0</v>
      </c>
      <c r="E20" s="157" t="s">
        <v>260</v>
      </c>
      <c r="F20" s="356">
        <v>245.0</v>
      </c>
      <c r="G20" s="285"/>
      <c r="H20" s="286"/>
      <c r="I20" s="287"/>
      <c r="J20" s="288"/>
      <c r="K20" s="289"/>
      <c r="L20" s="290"/>
      <c r="M20" s="291"/>
      <c r="N20" s="292"/>
      <c r="O20" s="293"/>
      <c r="P20" s="294"/>
      <c r="Q20" s="295"/>
      <c r="R20" s="296"/>
      <c r="S20" s="361"/>
      <c r="T20" s="298"/>
      <c r="U20" s="357">
        <f t="shared" si="1"/>
        <v>0</v>
      </c>
      <c r="V20" s="357">
        <f t="shared" si="2"/>
        <v>0</v>
      </c>
      <c r="W20" s="360">
        <f>U20* 1.8</f>
        <v>0</v>
      </c>
      <c r="X20" s="235">
        <f t="shared" si="3"/>
        <v>0</v>
      </c>
    </row>
    <row r="21" ht="86.25" customHeight="1">
      <c r="A21" s="13" t="s">
        <v>252</v>
      </c>
      <c r="B21" s="236" t="s">
        <v>261</v>
      </c>
      <c r="C21" s="31"/>
      <c r="D21" s="157">
        <v>2.0</v>
      </c>
      <c r="E21" s="157" t="s">
        <v>262</v>
      </c>
      <c r="F21" s="356">
        <v>210.0</v>
      </c>
      <c r="G21" s="285"/>
      <c r="H21" s="286"/>
      <c r="I21" s="287"/>
      <c r="J21" s="288"/>
      <c r="K21" s="289"/>
      <c r="L21" s="290"/>
      <c r="M21" s="291"/>
      <c r="N21" s="292"/>
      <c r="O21" s="293"/>
      <c r="P21" s="294"/>
      <c r="Q21" s="295"/>
      <c r="R21" s="296"/>
      <c r="S21" s="361"/>
      <c r="T21" s="298"/>
      <c r="U21" s="357">
        <f t="shared" si="1"/>
        <v>0</v>
      </c>
      <c r="V21" s="357">
        <f t="shared" si="2"/>
        <v>0</v>
      </c>
      <c r="W21" s="360">
        <f>U21* 1.47</f>
        <v>0</v>
      </c>
      <c r="X21" s="235">
        <f t="shared" si="3"/>
        <v>0</v>
      </c>
    </row>
    <row r="22" ht="86.25" customHeight="1">
      <c r="A22" s="13"/>
      <c r="B22" s="283" t="s">
        <v>263</v>
      </c>
      <c r="C22" s="134"/>
      <c r="D22" s="157">
        <v>2.0</v>
      </c>
      <c r="E22" s="157" t="s">
        <v>264</v>
      </c>
      <c r="F22" s="362">
        <v>310.0</v>
      </c>
      <c r="G22" s="285"/>
      <c r="H22" s="286"/>
      <c r="I22" s="287"/>
      <c r="J22" s="288"/>
      <c r="K22" s="289"/>
      <c r="L22" s="290"/>
      <c r="M22" s="291"/>
      <c r="N22" s="292"/>
      <c r="O22" s="293"/>
      <c r="P22" s="294"/>
      <c r="Q22" s="295"/>
      <c r="R22" s="296"/>
      <c r="S22" s="361"/>
      <c r="T22" s="298"/>
      <c r="U22" s="357">
        <f t="shared" si="1"/>
        <v>0</v>
      </c>
      <c r="V22" s="357">
        <f t="shared" si="2"/>
        <v>0</v>
      </c>
      <c r="W22" s="360">
        <f>U22* 4.2</f>
        <v>0</v>
      </c>
      <c r="X22" s="235">
        <f t="shared" si="3"/>
        <v>0</v>
      </c>
    </row>
    <row r="23" ht="86.25" customHeight="1">
      <c r="A23" s="13"/>
      <c r="B23" s="157" t="s">
        <v>265</v>
      </c>
      <c r="C23" s="134"/>
      <c r="D23" s="157">
        <v>2.0</v>
      </c>
      <c r="E23" s="157" t="s">
        <v>266</v>
      </c>
      <c r="F23" s="362"/>
      <c r="G23" s="285"/>
      <c r="H23" s="286"/>
      <c r="I23" s="287"/>
      <c r="J23" s="288"/>
      <c r="K23" s="289"/>
      <c r="L23" s="290"/>
      <c r="M23" s="291"/>
      <c r="N23" s="292"/>
      <c r="O23" s="293"/>
      <c r="P23" s="294"/>
      <c r="Q23" s="295"/>
      <c r="R23" s="296"/>
      <c r="S23" s="361"/>
      <c r="T23" s="298"/>
      <c r="U23" s="357">
        <f t="shared" si="1"/>
        <v>0</v>
      </c>
      <c r="V23" s="357">
        <f t="shared" si="2"/>
        <v>0</v>
      </c>
      <c r="W23" s="357"/>
      <c r="X23" s="235">
        <f t="shared" si="3"/>
        <v>0</v>
      </c>
    </row>
    <row r="24" ht="86.25" customHeight="1">
      <c r="A24" s="13"/>
      <c r="B24" s="283" t="s">
        <v>267</v>
      </c>
      <c r="C24" s="134"/>
      <c r="D24" s="157">
        <v>2.0</v>
      </c>
      <c r="E24" s="157" t="s">
        <v>268</v>
      </c>
      <c r="F24" s="362"/>
      <c r="G24" s="285"/>
      <c r="H24" s="286"/>
      <c r="I24" s="287"/>
      <c r="J24" s="288"/>
      <c r="K24" s="289"/>
      <c r="L24" s="290"/>
      <c r="M24" s="291"/>
      <c r="N24" s="292"/>
      <c r="O24" s="293"/>
      <c r="P24" s="294"/>
      <c r="Q24" s="295"/>
      <c r="R24" s="296"/>
      <c r="S24" s="361"/>
      <c r="T24" s="298"/>
      <c r="U24" s="357">
        <f t="shared" si="1"/>
        <v>0</v>
      </c>
      <c r="V24" s="357">
        <f t="shared" si="2"/>
        <v>0</v>
      </c>
      <c r="W24" s="357"/>
      <c r="X24" s="235">
        <f t="shared" si="3"/>
        <v>0</v>
      </c>
    </row>
    <row r="25" ht="86.25" customHeight="1">
      <c r="A25" s="13"/>
      <c r="B25" s="363"/>
      <c r="C25" s="134"/>
      <c r="D25" s="157"/>
      <c r="E25" s="157"/>
      <c r="F25" s="362"/>
      <c r="G25" s="285"/>
      <c r="H25" s="286"/>
      <c r="I25" s="287"/>
      <c r="J25" s="288"/>
      <c r="K25" s="289"/>
      <c r="L25" s="290"/>
      <c r="M25" s="291"/>
      <c r="N25" s="292"/>
      <c r="O25" s="293"/>
      <c r="P25" s="294"/>
      <c r="Q25" s="295"/>
      <c r="R25" s="296"/>
      <c r="S25" s="361"/>
      <c r="T25" s="298"/>
      <c r="U25" s="357"/>
      <c r="V25" s="357"/>
      <c r="W25" s="357"/>
      <c r="X25" s="235"/>
    </row>
    <row r="26" ht="86.25" customHeight="1">
      <c r="A26" s="13"/>
      <c r="B26" s="363"/>
      <c r="C26" s="134"/>
      <c r="D26" s="364"/>
      <c r="E26" s="364"/>
      <c r="F26" s="362"/>
      <c r="G26" s="285"/>
      <c r="H26" s="286"/>
      <c r="I26" s="287"/>
      <c r="J26" s="288"/>
      <c r="K26" s="289"/>
      <c r="L26" s="290"/>
      <c r="M26" s="291"/>
      <c r="N26" s="292"/>
      <c r="O26" s="293"/>
      <c r="P26" s="294"/>
      <c r="Q26" s="295"/>
      <c r="R26" s="296"/>
      <c r="S26" s="361"/>
      <c r="T26" s="298"/>
      <c r="U26" s="357"/>
      <c r="V26" s="357"/>
      <c r="W26" s="357"/>
      <c r="X26" s="235"/>
    </row>
    <row r="27" ht="86.25" customHeight="1">
      <c r="A27" s="13"/>
      <c r="B27" s="363"/>
      <c r="C27" s="134"/>
      <c r="D27" s="365"/>
      <c r="E27" s="365"/>
      <c r="F27" s="362"/>
      <c r="G27" s="285"/>
      <c r="H27" s="286"/>
      <c r="I27" s="287"/>
      <c r="J27" s="288"/>
      <c r="K27" s="289"/>
      <c r="L27" s="290"/>
      <c r="M27" s="291"/>
      <c r="N27" s="292"/>
      <c r="O27" s="293"/>
      <c r="P27" s="294"/>
      <c r="Q27" s="295"/>
      <c r="R27" s="296"/>
      <c r="S27" s="361"/>
      <c r="T27" s="298"/>
      <c r="U27" s="357"/>
      <c r="V27" s="357"/>
      <c r="W27" s="357"/>
      <c r="X27" s="235"/>
    </row>
    <row r="28" ht="15.75" customHeight="1">
      <c r="F28" s="2"/>
      <c r="G28" s="191">
        <f t="shared" ref="G28:X28" si="6">SUM(G6:G21)</f>
        <v>0</v>
      </c>
      <c r="H28" s="191">
        <f t="shared" si="6"/>
        <v>0</v>
      </c>
      <c r="I28" s="191">
        <f t="shared" si="6"/>
        <v>0</v>
      </c>
      <c r="J28" s="191">
        <f t="shared" si="6"/>
        <v>0</v>
      </c>
      <c r="K28" s="191">
        <f t="shared" si="6"/>
        <v>0</v>
      </c>
      <c r="L28" s="191">
        <f t="shared" si="6"/>
        <v>0</v>
      </c>
      <c r="M28" s="191">
        <f t="shared" si="6"/>
        <v>0</v>
      </c>
      <c r="N28" s="191">
        <f t="shared" si="6"/>
        <v>0</v>
      </c>
      <c r="O28" s="191">
        <f t="shared" si="6"/>
        <v>0</v>
      </c>
      <c r="P28" s="191">
        <f t="shared" si="6"/>
        <v>0</v>
      </c>
      <c r="Q28" s="191">
        <f t="shared" si="6"/>
        <v>0</v>
      </c>
      <c r="R28" s="191">
        <f t="shared" si="6"/>
        <v>0</v>
      </c>
      <c r="S28" s="191">
        <f t="shared" si="6"/>
        <v>0</v>
      </c>
      <c r="T28" s="191">
        <f t="shared" si="6"/>
        <v>0</v>
      </c>
      <c r="U28" s="191">
        <f t="shared" si="6"/>
        <v>0</v>
      </c>
      <c r="V28" s="191">
        <f t="shared" si="6"/>
        <v>0</v>
      </c>
      <c r="W28" s="366">
        <f t="shared" si="6"/>
        <v>0</v>
      </c>
      <c r="X28" s="192">
        <f t="shared" si="6"/>
        <v>0</v>
      </c>
    </row>
    <row r="29" ht="15.75" customHeight="1">
      <c r="F29" s="2"/>
      <c r="X29" s="2"/>
    </row>
    <row r="30" ht="15.75" customHeight="1">
      <c r="F30" s="2"/>
      <c r="X30" s="2"/>
    </row>
    <row r="31" ht="15.75" customHeight="1">
      <c r="F31" s="2"/>
      <c r="X31" s="2"/>
    </row>
    <row r="32" ht="15.75" customHeight="1">
      <c r="F32" s="2"/>
      <c r="X32" s="2"/>
    </row>
    <row r="33" ht="15.75" customHeight="1">
      <c r="F33" s="2"/>
      <c r="X33" s="2"/>
    </row>
    <row r="34" ht="15.75" customHeight="1">
      <c r="F34" s="2"/>
      <c r="X34" s="2"/>
    </row>
    <row r="35" ht="15.75" customHeight="1">
      <c r="F35" s="2"/>
      <c r="X35" s="2"/>
    </row>
    <row r="36" ht="15.75" customHeight="1">
      <c r="F36" s="2"/>
      <c r="X36" s="2"/>
    </row>
    <row r="37" ht="15.75" customHeight="1">
      <c r="F37" s="2"/>
      <c r="X37" s="2"/>
    </row>
    <row r="38" ht="15.75" customHeight="1">
      <c r="F38" s="2"/>
      <c r="X38" s="2"/>
    </row>
    <row r="39" ht="15.75" customHeight="1">
      <c r="F39" s="2"/>
      <c r="X39" s="2"/>
    </row>
    <row r="40" ht="15.75" customHeight="1">
      <c r="F40" s="2"/>
      <c r="X40" s="2"/>
    </row>
    <row r="41" ht="15.75" customHeight="1">
      <c r="F41" s="2"/>
      <c r="X41" s="2"/>
    </row>
    <row r="42" ht="15.75" customHeight="1">
      <c r="F42" s="2"/>
      <c r="X42" s="2"/>
    </row>
    <row r="43" ht="15.75" customHeight="1">
      <c r="F43" s="2"/>
      <c r="X43" s="2"/>
    </row>
    <row r="44" ht="15.75" customHeight="1">
      <c r="F44" s="2"/>
      <c r="X44" s="2"/>
    </row>
    <row r="45" ht="15.75" customHeight="1">
      <c r="F45" s="2"/>
      <c r="X45" s="2"/>
    </row>
    <row r="46" ht="15.75" customHeight="1">
      <c r="F46" s="2"/>
      <c r="X46" s="2"/>
    </row>
    <row r="47" ht="15.75" customHeight="1">
      <c r="F47" s="2"/>
      <c r="X47" s="2"/>
    </row>
    <row r="48" ht="15.75" customHeight="1">
      <c r="F48" s="2"/>
      <c r="X48" s="2"/>
    </row>
    <row r="49" ht="15.75" customHeight="1">
      <c r="F49" s="2"/>
      <c r="X49" s="2"/>
    </row>
    <row r="50" ht="15.75" customHeight="1">
      <c r="F50" s="2"/>
      <c r="X50" s="2"/>
    </row>
    <row r="51" ht="15.75" customHeight="1">
      <c r="F51" s="2"/>
      <c r="X51" s="2"/>
    </row>
    <row r="52" ht="15.75" customHeight="1">
      <c r="F52" s="2"/>
      <c r="X52" s="2"/>
    </row>
    <row r="53" ht="15.75" customHeight="1">
      <c r="F53" s="2"/>
      <c r="X53" s="2"/>
    </row>
    <row r="54" ht="15.75" customHeight="1">
      <c r="F54" s="2"/>
      <c r="X54" s="2"/>
    </row>
    <row r="55" ht="15.75" customHeight="1">
      <c r="F55" s="2"/>
      <c r="X55" s="2"/>
    </row>
    <row r="56" ht="15.75" customHeight="1">
      <c r="F56" s="2"/>
      <c r="X56" s="2"/>
    </row>
    <row r="57" ht="15.75" customHeight="1">
      <c r="F57" s="2"/>
      <c r="X57" s="2"/>
    </row>
    <row r="58" ht="15.75" customHeight="1">
      <c r="F58" s="2"/>
      <c r="X58" s="2"/>
    </row>
    <row r="59" ht="15.75" customHeight="1">
      <c r="F59" s="2"/>
      <c r="X59" s="2"/>
    </row>
    <row r="60" ht="15.75" customHeight="1">
      <c r="F60" s="2"/>
      <c r="X60" s="2"/>
    </row>
    <row r="61" ht="15.75" customHeight="1">
      <c r="F61" s="2"/>
      <c r="X61" s="2"/>
    </row>
    <row r="62" ht="15.75" customHeight="1">
      <c r="F62" s="2"/>
      <c r="X62" s="2"/>
    </row>
    <row r="63" ht="15.75" customHeight="1">
      <c r="F63" s="2"/>
      <c r="X63" s="2"/>
    </row>
    <row r="64" ht="15.75" customHeight="1">
      <c r="F64" s="2"/>
      <c r="X64" s="2"/>
    </row>
    <row r="65" ht="15.75" customHeight="1">
      <c r="F65" s="2"/>
      <c r="X65" s="2"/>
    </row>
    <row r="66" ht="15.75" customHeight="1">
      <c r="F66" s="2"/>
      <c r="X66" s="2"/>
    </row>
    <row r="67" ht="15.75" customHeight="1">
      <c r="F67" s="2"/>
      <c r="X67" s="2"/>
    </row>
    <row r="68" ht="15.75" customHeight="1">
      <c r="F68" s="2"/>
      <c r="X68" s="2"/>
    </row>
    <row r="69" ht="15.75" customHeight="1">
      <c r="F69" s="2"/>
      <c r="X69" s="2"/>
    </row>
    <row r="70" ht="15.75" customHeight="1">
      <c r="F70" s="2"/>
      <c r="X70" s="2"/>
    </row>
    <row r="71" ht="15.75" customHeight="1">
      <c r="F71" s="2"/>
      <c r="X71" s="2"/>
    </row>
    <row r="72" ht="15.75" customHeight="1">
      <c r="F72" s="2"/>
      <c r="X72" s="2"/>
    </row>
    <row r="73" ht="15.75" customHeight="1">
      <c r="F73" s="2"/>
      <c r="X73" s="2"/>
    </row>
    <row r="74" ht="15.75" customHeight="1">
      <c r="F74" s="2"/>
      <c r="X74" s="2"/>
    </row>
    <row r="75" ht="15.75" customHeight="1">
      <c r="F75" s="2"/>
      <c r="X75" s="2"/>
    </row>
    <row r="76" ht="15.75" customHeight="1">
      <c r="F76" s="2"/>
      <c r="X76" s="2"/>
    </row>
    <row r="77" ht="15.75" customHeight="1">
      <c r="F77" s="2"/>
      <c r="X77" s="2"/>
    </row>
    <row r="78" ht="15.75" customHeight="1">
      <c r="F78" s="2"/>
      <c r="X78" s="2"/>
    </row>
    <row r="79" ht="15.75" customHeight="1">
      <c r="F79" s="2"/>
      <c r="X79" s="2"/>
    </row>
    <row r="80" ht="15.75" customHeight="1">
      <c r="F80" s="2"/>
      <c r="X80" s="2"/>
    </row>
    <row r="81" ht="15.75" customHeight="1">
      <c r="F81" s="2"/>
      <c r="X81" s="2"/>
    </row>
    <row r="82" ht="15.75" customHeight="1">
      <c r="F82" s="2"/>
      <c r="X82" s="2"/>
    </row>
    <row r="83" ht="15.75" customHeight="1">
      <c r="F83" s="2"/>
      <c r="X83" s="2"/>
    </row>
    <row r="84" ht="15.75" customHeight="1">
      <c r="F84" s="2"/>
      <c r="X84" s="2"/>
    </row>
    <row r="85" ht="15.75" customHeight="1">
      <c r="F85" s="2"/>
      <c r="X85" s="2"/>
    </row>
    <row r="86" ht="15.75" customHeight="1">
      <c r="F86" s="2"/>
      <c r="X86" s="2"/>
    </row>
    <row r="87" ht="15.75" customHeight="1">
      <c r="F87" s="2"/>
      <c r="X87" s="2"/>
    </row>
    <row r="88" ht="15.75" customHeight="1">
      <c r="F88" s="2"/>
      <c r="X88" s="2"/>
    </row>
    <row r="89" ht="15.75" customHeight="1">
      <c r="F89" s="2"/>
      <c r="X89" s="2"/>
    </row>
    <row r="90" ht="15.75" customHeight="1">
      <c r="F90" s="2"/>
      <c r="X90" s="2"/>
    </row>
    <row r="91" ht="15.75" customHeight="1">
      <c r="F91" s="2"/>
      <c r="X91" s="2"/>
    </row>
    <row r="92" ht="15.75" customHeight="1">
      <c r="F92" s="2"/>
      <c r="X92" s="2"/>
    </row>
    <row r="93" ht="15.75" customHeight="1">
      <c r="F93" s="2"/>
      <c r="X93" s="2"/>
    </row>
    <row r="94" ht="15.75" customHeight="1">
      <c r="F94" s="2"/>
      <c r="X94" s="2"/>
    </row>
    <row r="95" ht="15.75" customHeight="1">
      <c r="F95" s="2"/>
      <c r="X95" s="2"/>
    </row>
    <row r="96" ht="15.75" customHeight="1">
      <c r="F96" s="2"/>
      <c r="X96" s="2"/>
    </row>
    <row r="97" ht="15.75" customHeight="1">
      <c r="F97" s="2"/>
      <c r="X97" s="2"/>
    </row>
    <row r="98" ht="15.75" customHeight="1">
      <c r="F98" s="2"/>
      <c r="X98" s="2"/>
    </row>
    <row r="99" ht="15.75" customHeight="1">
      <c r="F99" s="2"/>
      <c r="X99" s="2"/>
    </row>
    <row r="100" ht="15.75" customHeight="1">
      <c r="F100" s="2"/>
      <c r="X100" s="2"/>
    </row>
    <row r="101" ht="15.75" customHeight="1">
      <c r="F101" s="2"/>
      <c r="X101" s="2"/>
    </row>
    <row r="102" ht="15.75" customHeight="1">
      <c r="F102" s="2"/>
      <c r="X102" s="2"/>
    </row>
    <row r="103" ht="15.75" customHeight="1">
      <c r="F103" s="2"/>
      <c r="X103" s="2"/>
    </row>
    <row r="104" ht="15.75" customHeight="1">
      <c r="F104" s="2"/>
      <c r="X104" s="2"/>
    </row>
    <row r="105" ht="15.75" customHeight="1">
      <c r="F105" s="2"/>
      <c r="X105" s="2"/>
    </row>
    <row r="106" ht="15.75" customHeight="1">
      <c r="F106" s="2"/>
      <c r="X106" s="2"/>
    </row>
    <row r="107" ht="15.75" customHeight="1">
      <c r="F107" s="2"/>
      <c r="X107" s="2"/>
    </row>
    <row r="108" ht="15.75" customHeight="1">
      <c r="F108" s="2"/>
      <c r="X108" s="2"/>
    </row>
    <row r="109" ht="15.75" customHeight="1">
      <c r="F109" s="2"/>
      <c r="X109" s="2"/>
    </row>
    <row r="110" ht="15.75" customHeight="1">
      <c r="F110" s="2"/>
      <c r="X110" s="2"/>
    </row>
    <row r="111" ht="15.75" customHeight="1">
      <c r="F111" s="2"/>
      <c r="X111" s="2"/>
    </row>
    <row r="112" ht="15.75" customHeight="1">
      <c r="F112" s="2"/>
      <c r="X112" s="2"/>
    </row>
    <row r="113" ht="15.75" customHeight="1">
      <c r="F113" s="2"/>
      <c r="X113" s="2"/>
    </row>
    <row r="114" ht="15.75" customHeight="1">
      <c r="F114" s="2"/>
      <c r="X114" s="2"/>
    </row>
    <row r="115" ht="15.75" customHeight="1">
      <c r="F115" s="2"/>
      <c r="X115" s="2"/>
    </row>
    <row r="116" ht="15.75" customHeight="1">
      <c r="F116" s="2"/>
      <c r="X116" s="2"/>
    </row>
    <row r="117" ht="15.75" customHeight="1">
      <c r="F117" s="2"/>
      <c r="X117" s="2"/>
    </row>
    <row r="118" ht="15.75" customHeight="1">
      <c r="F118" s="2"/>
      <c r="X118" s="2"/>
    </row>
    <row r="119" ht="15.75" customHeight="1">
      <c r="F119" s="2"/>
      <c r="X119" s="2"/>
    </row>
    <row r="120" ht="15.75" customHeight="1">
      <c r="F120" s="2"/>
      <c r="X120" s="2"/>
    </row>
    <row r="121" ht="15.75" customHeight="1">
      <c r="F121" s="2"/>
      <c r="X121" s="2"/>
    </row>
    <row r="122" ht="15.75" customHeight="1">
      <c r="F122" s="2"/>
      <c r="X122" s="2"/>
    </row>
    <row r="123" ht="15.75" customHeight="1">
      <c r="F123" s="2"/>
      <c r="X123" s="2"/>
    </row>
    <row r="124" ht="15.75" customHeight="1">
      <c r="F124" s="2"/>
      <c r="X124" s="2"/>
    </row>
    <row r="125" ht="15.75" customHeight="1">
      <c r="F125" s="2"/>
      <c r="X125" s="2"/>
    </row>
    <row r="126" ht="15.75" customHeight="1">
      <c r="F126" s="2"/>
      <c r="X126" s="2"/>
    </row>
    <row r="127" ht="15.75" customHeight="1">
      <c r="F127" s="2"/>
      <c r="X127" s="2"/>
    </row>
    <row r="128" ht="15.75" customHeight="1">
      <c r="F128" s="2"/>
      <c r="X128" s="2"/>
    </row>
    <row r="129" ht="15.75" customHeight="1">
      <c r="F129" s="2"/>
      <c r="X129" s="2"/>
    </row>
    <row r="130" ht="15.75" customHeight="1">
      <c r="F130" s="2"/>
      <c r="X130" s="2"/>
    </row>
    <row r="131" ht="15.75" customHeight="1">
      <c r="F131" s="2"/>
      <c r="X131" s="2"/>
    </row>
    <row r="132" ht="15.75" customHeight="1">
      <c r="F132" s="2"/>
      <c r="X132" s="2"/>
    </row>
    <row r="133" ht="15.75" customHeight="1">
      <c r="F133" s="2"/>
      <c r="X133" s="2"/>
    </row>
    <row r="134" ht="15.75" customHeight="1">
      <c r="F134" s="2"/>
      <c r="X134" s="2"/>
    </row>
    <row r="135" ht="15.75" customHeight="1">
      <c r="F135" s="2"/>
      <c r="X135" s="2"/>
    </row>
    <row r="136" ht="15.75" customHeight="1">
      <c r="F136" s="2"/>
      <c r="X136" s="2"/>
    </row>
    <row r="137" ht="15.75" customHeight="1">
      <c r="F137" s="2"/>
      <c r="X137" s="2"/>
    </row>
    <row r="138" ht="15.75" customHeight="1">
      <c r="F138" s="2"/>
      <c r="X138" s="2"/>
    </row>
    <row r="139" ht="15.75" customHeight="1">
      <c r="F139" s="2"/>
      <c r="X139" s="2"/>
    </row>
    <row r="140" ht="15.75" customHeight="1">
      <c r="F140" s="2"/>
      <c r="X140" s="2"/>
    </row>
    <row r="141" ht="15.75" customHeight="1">
      <c r="F141" s="2"/>
      <c r="X141" s="2"/>
    </row>
    <row r="142" ht="15.75" customHeight="1">
      <c r="F142" s="2"/>
      <c r="X142" s="2"/>
    </row>
    <row r="143" ht="15.75" customHeight="1">
      <c r="F143" s="2"/>
      <c r="X143" s="2"/>
    </row>
    <row r="144" ht="15.75" customHeight="1">
      <c r="F144" s="2"/>
      <c r="X144" s="2"/>
    </row>
    <row r="145" ht="15.75" customHeight="1">
      <c r="F145" s="2"/>
      <c r="X145" s="2"/>
    </row>
    <row r="146" ht="15.75" customHeight="1">
      <c r="F146" s="2"/>
      <c r="X146" s="2"/>
    </row>
    <row r="147" ht="15.75" customHeight="1">
      <c r="F147" s="2"/>
      <c r="X147" s="2"/>
    </row>
    <row r="148" ht="15.75" customHeight="1">
      <c r="F148" s="2"/>
      <c r="X148" s="2"/>
    </row>
    <row r="149" ht="15.75" customHeight="1">
      <c r="F149" s="2"/>
      <c r="X149" s="2"/>
    </row>
    <row r="150" ht="15.75" customHeight="1">
      <c r="F150" s="2"/>
      <c r="X150" s="2"/>
    </row>
    <row r="151" ht="15.75" customHeight="1">
      <c r="F151" s="2"/>
      <c r="X151" s="2"/>
    </row>
    <row r="152" ht="15.75" customHeight="1">
      <c r="F152" s="2"/>
      <c r="X152" s="2"/>
    </row>
    <row r="153" ht="15.75" customHeight="1">
      <c r="F153" s="2"/>
      <c r="X153" s="2"/>
    </row>
    <row r="154" ht="15.75" customHeight="1">
      <c r="F154" s="2"/>
      <c r="X154" s="2"/>
    </row>
    <row r="155" ht="15.75" customHeight="1">
      <c r="F155" s="2"/>
      <c r="X155" s="2"/>
    </row>
    <row r="156" ht="15.75" customHeight="1">
      <c r="F156" s="2"/>
      <c r="X156" s="2"/>
    </row>
    <row r="157" ht="15.75" customHeight="1">
      <c r="F157" s="2"/>
      <c r="X157" s="2"/>
    </row>
    <row r="158" ht="15.75" customHeight="1">
      <c r="F158" s="2"/>
      <c r="X158" s="2"/>
    </row>
    <row r="159" ht="15.75" customHeight="1">
      <c r="F159" s="2"/>
      <c r="X159" s="2"/>
    </row>
    <row r="160" ht="15.75" customHeight="1">
      <c r="F160" s="2"/>
      <c r="X160" s="2"/>
    </row>
    <row r="161" ht="15.75" customHeight="1">
      <c r="F161" s="2"/>
      <c r="X161" s="2"/>
    </row>
    <row r="162" ht="15.75" customHeight="1">
      <c r="F162" s="2"/>
      <c r="X162" s="2"/>
    </row>
    <row r="163" ht="15.75" customHeight="1">
      <c r="F163" s="2"/>
      <c r="X163" s="2"/>
    </row>
    <row r="164" ht="15.75" customHeight="1">
      <c r="F164" s="2"/>
      <c r="X164" s="2"/>
    </row>
    <row r="165" ht="15.75" customHeight="1">
      <c r="F165" s="2"/>
      <c r="X165" s="2"/>
    </row>
    <row r="166" ht="15.75" customHeight="1">
      <c r="F166" s="2"/>
      <c r="X166" s="2"/>
    </row>
    <row r="167" ht="15.75" customHeight="1">
      <c r="F167" s="2"/>
      <c r="X167" s="2"/>
    </row>
    <row r="168" ht="15.75" customHeight="1">
      <c r="F168" s="2"/>
      <c r="X168" s="2"/>
    </row>
    <row r="169" ht="15.75" customHeight="1">
      <c r="F169" s="2"/>
      <c r="X169" s="2"/>
    </row>
    <row r="170" ht="15.75" customHeight="1">
      <c r="F170" s="2"/>
      <c r="X170" s="2"/>
    </row>
    <row r="171" ht="15.75" customHeight="1">
      <c r="F171" s="2"/>
      <c r="X171" s="2"/>
    </row>
    <row r="172" ht="15.75" customHeight="1">
      <c r="F172" s="2"/>
      <c r="X172" s="2"/>
    </row>
    <row r="173" ht="15.75" customHeight="1">
      <c r="F173" s="2"/>
      <c r="X173" s="2"/>
    </row>
    <row r="174" ht="15.75" customHeight="1">
      <c r="F174" s="2"/>
      <c r="X174" s="2"/>
    </row>
    <row r="175" ht="15.75" customHeight="1">
      <c r="F175" s="2"/>
      <c r="X175" s="2"/>
    </row>
    <row r="176" ht="15.75" customHeight="1">
      <c r="F176" s="2"/>
      <c r="X176" s="2"/>
    </row>
    <row r="177" ht="15.75" customHeight="1">
      <c r="F177" s="2"/>
      <c r="X177" s="2"/>
    </row>
    <row r="178" ht="15.75" customHeight="1">
      <c r="F178" s="2"/>
      <c r="X178" s="2"/>
    </row>
    <row r="179" ht="15.75" customHeight="1">
      <c r="F179" s="2"/>
      <c r="X179" s="2"/>
    </row>
    <row r="180" ht="15.75" customHeight="1">
      <c r="F180" s="2"/>
      <c r="X180" s="2"/>
    </row>
    <row r="181" ht="15.75" customHeight="1">
      <c r="F181" s="2"/>
      <c r="X181" s="2"/>
    </row>
    <row r="182" ht="15.75" customHeight="1">
      <c r="F182" s="2"/>
      <c r="X182" s="2"/>
    </row>
    <row r="183" ht="15.75" customHeight="1">
      <c r="F183" s="2"/>
      <c r="X183" s="2"/>
    </row>
    <row r="184" ht="15.75" customHeight="1">
      <c r="F184" s="2"/>
      <c r="X184" s="2"/>
    </row>
    <row r="185" ht="15.75" customHeight="1">
      <c r="F185" s="2"/>
      <c r="X185" s="2"/>
    </row>
    <row r="186" ht="15.75" customHeight="1">
      <c r="F186" s="2"/>
      <c r="X186" s="2"/>
    </row>
    <row r="187" ht="15.75" customHeight="1">
      <c r="F187" s="2"/>
      <c r="X187" s="2"/>
    </row>
    <row r="188" ht="15.75" customHeight="1">
      <c r="F188" s="2"/>
      <c r="X188" s="2"/>
    </row>
    <row r="189" ht="15.75" customHeight="1">
      <c r="F189" s="2"/>
      <c r="X189" s="2"/>
    </row>
    <row r="190" ht="15.75" customHeight="1">
      <c r="F190" s="2"/>
      <c r="X190" s="2"/>
    </row>
    <row r="191" ht="15.75" customHeight="1">
      <c r="F191" s="2"/>
      <c r="X191" s="2"/>
    </row>
    <row r="192" ht="15.75" customHeight="1">
      <c r="F192" s="2"/>
      <c r="X192" s="2"/>
    </row>
    <row r="193" ht="15.75" customHeight="1">
      <c r="F193" s="2"/>
      <c r="X193" s="2"/>
    </row>
    <row r="194" ht="15.75" customHeight="1">
      <c r="F194" s="2"/>
      <c r="X194" s="2"/>
    </row>
    <row r="195" ht="15.75" customHeight="1">
      <c r="F195" s="2"/>
      <c r="X195" s="2"/>
    </row>
    <row r="196" ht="15.75" customHeight="1">
      <c r="F196" s="2"/>
      <c r="X196" s="2"/>
    </row>
    <row r="197" ht="15.75" customHeight="1">
      <c r="F197" s="2"/>
      <c r="X197" s="2"/>
    </row>
    <row r="198" ht="15.75" customHeight="1">
      <c r="F198" s="2"/>
      <c r="X198" s="2"/>
    </row>
    <row r="199" ht="15.75" customHeight="1">
      <c r="F199" s="2"/>
      <c r="X199" s="2"/>
    </row>
    <row r="200" ht="15.75" customHeight="1">
      <c r="F200" s="2"/>
      <c r="X200" s="2"/>
    </row>
    <row r="201" ht="15.75" customHeight="1">
      <c r="F201" s="2"/>
      <c r="X201" s="2"/>
    </row>
    <row r="202" ht="15.75" customHeight="1">
      <c r="F202" s="2"/>
      <c r="X202" s="2"/>
    </row>
    <row r="203" ht="15.75" customHeight="1">
      <c r="F203" s="2"/>
      <c r="X203" s="2"/>
    </row>
    <row r="204" ht="15.75" customHeight="1">
      <c r="F204" s="2"/>
      <c r="X204" s="2"/>
    </row>
    <row r="205" ht="15.75" customHeight="1">
      <c r="F205" s="2"/>
      <c r="X205" s="2"/>
    </row>
    <row r="206" ht="15.75" customHeight="1">
      <c r="F206" s="2"/>
      <c r="X206" s="2"/>
    </row>
    <row r="207" ht="15.75" customHeight="1">
      <c r="F207" s="2"/>
      <c r="X207" s="2"/>
    </row>
    <row r="208" ht="15.75" customHeight="1">
      <c r="F208" s="2"/>
      <c r="X208" s="2"/>
    </row>
    <row r="209" ht="15.75" customHeight="1">
      <c r="F209" s="2"/>
      <c r="X209" s="2"/>
    </row>
    <row r="210" ht="15.75" customHeight="1">
      <c r="F210" s="2"/>
      <c r="X210" s="2"/>
    </row>
    <row r="211" ht="15.75" customHeight="1">
      <c r="F211" s="2"/>
      <c r="X211" s="2"/>
    </row>
    <row r="212" ht="15.75" customHeight="1">
      <c r="F212" s="2"/>
      <c r="X212" s="2"/>
    </row>
    <row r="213" ht="15.75" customHeight="1">
      <c r="F213" s="2"/>
      <c r="X213" s="2"/>
    </row>
    <row r="214" ht="15.75" customHeight="1">
      <c r="F214" s="2"/>
      <c r="X214" s="2"/>
    </row>
    <row r="215" ht="15.75" customHeight="1">
      <c r="F215" s="2"/>
      <c r="X215" s="2"/>
    </row>
    <row r="216" ht="15.75" customHeight="1">
      <c r="F216" s="2"/>
      <c r="X216" s="2"/>
    </row>
    <row r="217" ht="15.75" customHeight="1">
      <c r="F217" s="2"/>
      <c r="X217" s="2"/>
    </row>
    <row r="218" ht="15.75" customHeight="1">
      <c r="F218" s="2"/>
      <c r="X218" s="2"/>
    </row>
    <row r="219" ht="15.75" customHeight="1">
      <c r="F219" s="2"/>
      <c r="X219" s="2"/>
    </row>
    <row r="220" ht="15.75" customHeight="1">
      <c r="F220" s="2"/>
      <c r="X220" s="2"/>
    </row>
    <row r="221" ht="15.75" customHeight="1">
      <c r="F221" s="2"/>
      <c r="X221" s="2"/>
    </row>
    <row r="222" ht="15.75" customHeight="1">
      <c r="F222" s="2"/>
      <c r="X222" s="2"/>
    </row>
    <row r="223" ht="15.75" customHeight="1">
      <c r="F223" s="2"/>
      <c r="X223" s="2"/>
    </row>
    <row r="224" ht="15.75" customHeight="1">
      <c r="F224" s="2"/>
      <c r="X224" s="2"/>
    </row>
    <row r="225" ht="15.75" customHeight="1">
      <c r="F225" s="2"/>
      <c r="X225" s="2"/>
    </row>
    <row r="226" ht="15.75" customHeight="1">
      <c r="F226" s="2"/>
      <c r="X226" s="2"/>
    </row>
    <row r="227" ht="15.75" customHeight="1">
      <c r="F227" s="2"/>
      <c r="X227" s="2"/>
    </row>
    <row r="228" ht="15.75" customHeight="1">
      <c r="F228" s="2"/>
      <c r="X228" s="2"/>
    </row>
    <row r="229" ht="15.75" customHeight="1">
      <c r="F229" s="2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1">
    <mergeCell ref="B3:D3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4.29"/>
    <col customWidth="1" min="3" max="3" width="16.71"/>
    <col customWidth="1" min="4" max="4" width="8.29"/>
    <col customWidth="1" min="5" max="5" width="6.43"/>
    <col customWidth="1" min="6" max="6" width="10.29"/>
    <col customWidth="1" min="7" max="20" width="9.14"/>
    <col customWidth="1" min="21" max="21" width="5.14"/>
    <col customWidth="1" min="22" max="22" width="7.0"/>
    <col customWidth="1" min="23" max="23" width="8.14"/>
    <col customWidth="1" min="24" max="24" width="11.71"/>
  </cols>
  <sheetData>
    <row r="1">
      <c r="A1" s="367"/>
      <c r="F1" s="2"/>
      <c r="X1" s="2"/>
    </row>
    <row r="2">
      <c r="B2" s="118" t="s">
        <v>24</v>
      </c>
      <c r="C2" s="10"/>
      <c r="D2" s="10"/>
      <c r="E2" s="33"/>
      <c r="F2" s="119"/>
      <c r="G2" s="368" t="s">
        <v>79</v>
      </c>
      <c r="H2" s="369" t="s">
        <v>56</v>
      </c>
      <c r="I2" s="370" t="s">
        <v>57</v>
      </c>
      <c r="J2" s="371" t="s">
        <v>58</v>
      </c>
      <c r="K2" s="372" t="s">
        <v>59</v>
      </c>
      <c r="L2" s="373" t="s">
        <v>60</v>
      </c>
      <c r="M2" s="374" t="s">
        <v>61</v>
      </c>
      <c r="N2" s="375" t="s">
        <v>62</v>
      </c>
      <c r="O2" s="376" t="s">
        <v>63</v>
      </c>
      <c r="P2" s="377" t="s">
        <v>64</v>
      </c>
      <c r="Q2" s="378" t="s">
        <v>65</v>
      </c>
      <c r="R2" s="379" t="s">
        <v>66</v>
      </c>
      <c r="S2" s="380" t="s">
        <v>67</v>
      </c>
      <c r="T2" s="381" t="s">
        <v>68</v>
      </c>
      <c r="U2" s="33"/>
      <c r="V2" s="33"/>
      <c r="W2" s="33"/>
      <c r="X2" s="119"/>
    </row>
    <row r="3" ht="15.0" customHeight="1">
      <c r="B3" s="209" t="s">
        <v>69</v>
      </c>
      <c r="C3" s="210" t="s">
        <v>269</v>
      </c>
      <c r="D3" s="211" t="s">
        <v>71</v>
      </c>
      <c r="E3" s="211" t="s">
        <v>72</v>
      </c>
      <c r="F3" s="212" t="s">
        <v>73</v>
      </c>
      <c r="G3" s="382">
        <v>2.0</v>
      </c>
      <c r="H3" s="383">
        <v>5.0</v>
      </c>
      <c r="I3" s="384">
        <v>7.0</v>
      </c>
      <c r="J3" s="385">
        <v>10.0</v>
      </c>
      <c r="K3" s="386">
        <v>11.0</v>
      </c>
      <c r="L3" s="387">
        <v>12.0</v>
      </c>
      <c r="M3" s="388">
        <v>13.0</v>
      </c>
      <c r="N3" s="389">
        <v>16.0</v>
      </c>
      <c r="O3" s="390">
        <v>27.0</v>
      </c>
      <c r="P3" s="391">
        <v>69.0</v>
      </c>
      <c r="Q3" s="392">
        <v>76.0</v>
      </c>
      <c r="R3" s="393">
        <v>77.0</v>
      </c>
      <c r="S3" s="303">
        <v>79.0</v>
      </c>
      <c r="T3" s="394">
        <v>81.0</v>
      </c>
      <c r="U3" s="57" t="s">
        <v>2</v>
      </c>
      <c r="V3" s="57" t="s">
        <v>3</v>
      </c>
      <c r="W3" s="57" t="s">
        <v>74</v>
      </c>
      <c r="X3" s="58" t="s">
        <v>80</v>
      </c>
    </row>
    <row r="4">
      <c r="B4" s="33"/>
      <c r="C4" s="33"/>
      <c r="D4" s="33"/>
      <c r="E4" s="33"/>
      <c r="F4" s="119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119"/>
    </row>
    <row r="5" ht="99.75" customHeight="1">
      <c r="B5" s="395" t="s">
        <v>270</v>
      </c>
      <c r="C5" s="315"/>
      <c r="D5" s="316">
        <v>10.0</v>
      </c>
      <c r="E5" s="316" t="s">
        <v>271</v>
      </c>
      <c r="F5" s="284">
        <v>140.0</v>
      </c>
      <c r="G5" s="396"/>
      <c r="H5" s="397"/>
      <c r="I5" s="398"/>
      <c r="J5" s="399"/>
      <c r="K5" s="400"/>
      <c r="L5" s="401"/>
      <c r="M5" s="402"/>
      <c r="N5" s="403"/>
      <c r="O5" s="404"/>
      <c r="P5" s="405"/>
      <c r="Q5" s="406"/>
      <c r="R5" s="407"/>
      <c r="S5" s="408"/>
      <c r="T5" s="409"/>
      <c r="U5" s="410">
        <f t="shared" ref="U5:U34" si="1">SUM(G5:T5)</f>
        <v>0</v>
      </c>
      <c r="V5" s="410">
        <f t="shared" ref="V5:V34" si="2">U5*D5</f>
        <v>0</v>
      </c>
      <c r="W5" s="411">
        <f>U5*1.12</f>
        <v>0</v>
      </c>
      <c r="X5" s="412">
        <f>U5*F5</f>
        <v>0</v>
      </c>
    </row>
    <row r="6" ht="99.75" customHeight="1">
      <c r="B6" s="268" t="s">
        <v>272</v>
      </c>
      <c r="C6" s="249"/>
      <c r="D6" s="250">
        <v>10.0</v>
      </c>
      <c r="E6" s="250" t="s">
        <v>273</v>
      </c>
      <c r="F6" s="284">
        <v>170.0</v>
      </c>
      <c r="G6" s="251"/>
      <c r="H6" s="252"/>
      <c r="I6" s="253"/>
      <c r="J6" s="254"/>
      <c r="K6" s="255"/>
      <c r="L6" s="256"/>
      <c r="M6" s="257"/>
      <c r="N6" s="258"/>
      <c r="O6" s="259"/>
      <c r="P6" s="260"/>
      <c r="Q6" s="261"/>
      <c r="R6" s="262"/>
      <c r="S6" s="263"/>
      <c r="T6" s="264"/>
      <c r="U6" s="410">
        <f t="shared" si="1"/>
        <v>0</v>
      </c>
      <c r="V6" s="410">
        <f t="shared" si="2"/>
        <v>0</v>
      </c>
      <c r="W6" s="413">
        <f>U6*1.49</f>
        <v>0</v>
      </c>
      <c r="X6" s="266">
        <f>F6*U6</f>
        <v>0</v>
      </c>
    </row>
    <row r="7" ht="99.75" customHeight="1">
      <c r="B7" s="156" t="s">
        <v>274</v>
      </c>
      <c r="C7" s="333"/>
      <c r="D7" s="157">
        <v>10.0</v>
      </c>
      <c r="E7" s="157" t="s">
        <v>275</v>
      </c>
      <c r="F7" s="284">
        <v>150.0</v>
      </c>
      <c r="G7" s="220"/>
      <c r="H7" s="221"/>
      <c r="I7" s="245"/>
      <c r="J7" s="237"/>
      <c r="K7" s="246"/>
      <c r="L7" s="225"/>
      <c r="M7" s="226"/>
      <c r="N7" s="227"/>
      <c r="O7" s="228"/>
      <c r="P7" s="229"/>
      <c r="Q7" s="230"/>
      <c r="R7" s="231"/>
      <c r="S7" s="232"/>
      <c r="T7" s="233"/>
      <c r="U7" s="410">
        <f t="shared" si="1"/>
        <v>0</v>
      </c>
      <c r="V7" s="410">
        <f t="shared" si="2"/>
        <v>0</v>
      </c>
      <c r="W7" s="414">
        <f>U7*1.22</f>
        <v>0</v>
      </c>
      <c r="X7" s="415">
        <f>U7*F7</f>
        <v>0</v>
      </c>
    </row>
    <row r="8" ht="99.75" customHeight="1">
      <c r="B8" s="269" t="s">
        <v>134</v>
      </c>
      <c r="C8" s="270"/>
      <c r="D8" s="217">
        <v>10.0</v>
      </c>
      <c r="E8" s="217" t="s">
        <v>276</v>
      </c>
      <c r="F8" s="284">
        <v>130.0</v>
      </c>
      <c r="G8" s="220"/>
      <c r="H8" s="221"/>
      <c r="I8" s="245"/>
      <c r="J8" s="237"/>
      <c r="K8" s="246"/>
      <c r="L8" s="225"/>
      <c r="M8" s="226"/>
      <c r="N8" s="227"/>
      <c r="O8" s="228"/>
      <c r="P8" s="229"/>
      <c r="Q8" s="230"/>
      <c r="R8" s="231"/>
      <c r="S8" s="232"/>
      <c r="T8" s="233"/>
      <c r="U8" s="410">
        <f t="shared" si="1"/>
        <v>0</v>
      </c>
      <c r="V8" s="410">
        <f t="shared" si="2"/>
        <v>0</v>
      </c>
      <c r="W8" s="416">
        <f>U8*1</f>
        <v>0</v>
      </c>
      <c r="X8" s="271">
        <f>F8*U8</f>
        <v>0</v>
      </c>
    </row>
    <row r="9" ht="99.75" customHeight="1">
      <c r="B9" s="156" t="s">
        <v>277</v>
      </c>
      <c r="C9" s="333"/>
      <c r="D9" s="157">
        <v>10.0</v>
      </c>
      <c r="E9" s="157" t="s">
        <v>278</v>
      </c>
      <c r="F9" s="284">
        <v>285.0</v>
      </c>
      <c r="G9" s="220"/>
      <c r="H9" s="221"/>
      <c r="I9" s="245"/>
      <c r="J9" s="237"/>
      <c r="K9" s="246"/>
      <c r="L9" s="225"/>
      <c r="M9" s="226"/>
      <c r="N9" s="227"/>
      <c r="O9" s="228"/>
      <c r="P9" s="229"/>
      <c r="Q9" s="230"/>
      <c r="R9" s="231"/>
      <c r="S9" s="232"/>
      <c r="T9" s="233"/>
      <c r="U9" s="410">
        <f t="shared" si="1"/>
        <v>0</v>
      </c>
      <c r="V9" s="410">
        <f t="shared" si="2"/>
        <v>0</v>
      </c>
      <c r="W9" s="414">
        <f>U9*3.1</f>
        <v>0</v>
      </c>
      <c r="X9" s="415">
        <f>U9*F9</f>
        <v>0</v>
      </c>
    </row>
    <row r="10" ht="99.75" customHeight="1">
      <c r="B10" s="269" t="s">
        <v>279</v>
      </c>
      <c r="C10" s="270"/>
      <c r="D10" s="217">
        <v>5.0</v>
      </c>
      <c r="E10" s="217" t="s">
        <v>280</v>
      </c>
      <c r="F10" s="284">
        <v>115.0</v>
      </c>
      <c r="G10" s="220"/>
      <c r="H10" s="221"/>
      <c r="I10" s="245"/>
      <c r="J10" s="237"/>
      <c r="K10" s="246"/>
      <c r="L10" s="225"/>
      <c r="M10" s="226"/>
      <c r="N10" s="227"/>
      <c r="O10" s="228"/>
      <c r="P10" s="229"/>
      <c r="Q10" s="230"/>
      <c r="R10" s="231"/>
      <c r="S10" s="232"/>
      <c r="T10" s="233"/>
      <c r="U10" s="410">
        <f t="shared" si="1"/>
        <v>0</v>
      </c>
      <c r="V10" s="410">
        <f t="shared" si="2"/>
        <v>0</v>
      </c>
      <c r="W10" s="416">
        <f>U10*1.13</f>
        <v>0</v>
      </c>
      <c r="X10" s="271">
        <f>F10*U10</f>
        <v>0</v>
      </c>
    </row>
    <row r="11" ht="99.75" customHeight="1">
      <c r="B11" s="269" t="s">
        <v>281</v>
      </c>
      <c r="C11" s="270"/>
      <c r="D11" s="217">
        <v>10.0</v>
      </c>
      <c r="E11" s="217" t="s">
        <v>282</v>
      </c>
      <c r="F11" s="284">
        <v>155.0</v>
      </c>
      <c r="G11" s="220"/>
      <c r="H11" s="221"/>
      <c r="I11" s="245"/>
      <c r="J11" s="237"/>
      <c r="K11" s="246"/>
      <c r="L11" s="225"/>
      <c r="M11" s="226"/>
      <c r="N11" s="227"/>
      <c r="O11" s="228"/>
      <c r="P11" s="229"/>
      <c r="Q11" s="230"/>
      <c r="R11" s="231"/>
      <c r="S11" s="232"/>
      <c r="T11" s="233"/>
      <c r="U11" s="410">
        <f t="shared" si="1"/>
        <v>0</v>
      </c>
      <c r="V11" s="410">
        <f t="shared" si="2"/>
        <v>0</v>
      </c>
      <c r="W11" s="416">
        <f>U11*1.4</f>
        <v>0</v>
      </c>
      <c r="X11" s="271">
        <f t="shared" ref="X11:X12" si="3">U11*F11</f>
        <v>0</v>
      </c>
    </row>
    <row r="12" ht="99.75" customHeight="1">
      <c r="B12" s="156" t="s">
        <v>283</v>
      </c>
      <c r="C12" s="333"/>
      <c r="D12" s="157">
        <v>5.0</v>
      </c>
      <c r="E12" s="157" t="s">
        <v>284</v>
      </c>
      <c r="F12" s="284">
        <v>350.0</v>
      </c>
      <c r="G12" s="220"/>
      <c r="H12" s="221"/>
      <c r="I12" s="245"/>
      <c r="J12" s="237"/>
      <c r="K12" s="246"/>
      <c r="L12" s="225"/>
      <c r="M12" s="226"/>
      <c r="N12" s="227"/>
      <c r="O12" s="228"/>
      <c r="P12" s="229"/>
      <c r="Q12" s="230"/>
      <c r="R12" s="231"/>
      <c r="S12" s="232"/>
      <c r="T12" s="233"/>
      <c r="U12" s="410">
        <f t="shared" si="1"/>
        <v>0</v>
      </c>
      <c r="V12" s="410">
        <f t="shared" si="2"/>
        <v>0</v>
      </c>
      <c r="W12" s="414">
        <f>U12*4.25</f>
        <v>0</v>
      </c>
      <c r="X12" s="415">
        <f t="shared" si="3"/>
        <v>0</v>
      </c>
    </row>
    <row r="13" ht="99.75" customHeight="1">
      <c r="B13" s="269" t="s">
        <v>285</v>
      </c>
      <c r="C13" s="270"/>
      <c r="D13" s="217">
        <v>5.0</v>
      </c>
      <c r="E13" s="217" t="s">
        <v>286</v>
      </c>
      <c r="F13" s="284">
        <v>260.0</v>
      </c>
      <c r="G13" s="220"/>
      <c r="H13" s="221"/>
      <c r="I13" s="245"/>
      <c r="J13" s="237"/>
      <c r="K13" s="246"/>
      <c r="L13" s="225"/>
      <c r="M13" s="226"/>
      <c r="N13" s="227"/>
      <c r="O13" s="228"/>
      <c r="P13" s="229"/>
      <c r="Q13" s="230"/>
      <c r="R13" s="231"/>
      <c r="S13" s="232"/>
      <c r="T13" s="233"/>
      <c r="U13" s="410">
        <f t="shared" si="1"/>
        <v>0</v>
      </c>
      <c r="V13" s="410">
        <f t="shared" si="2"/>
        <v>0</v>
      </c>
      <c r="W13" s="416">
        <f>U13*1.77</f>
        <v>0</v>
      </c>
      <c r="X13" s="271">
        <f t="shared" ref="X13:X14" si="4">F13*U13</f>
        <v>0</v>
      </c>
    </row>
    <row r="14" ht="99.75" customHeight="1">
      <c r="B14" s="269" t="s">
        <v>287</v>
      </c>
      <c r="C14" s="270"/>
      <c r="D14" s="217">
        <v>5.0</v>
      </c>
      <c r="E14" s="217" t="s">
        <v>288</v>
      </c>
      <c r="F14" s="284">
        <v>325.0</v>
      </c>
      <c r="G14" s="220"/>
      <c r="H14" s="221"/>
      <c r="I14" s="245"/>
      <c r="J14" s="237"/>
      <c r="K14" s="246"/>
      <c r="L14" s="225"/>
      <c r="M14" s="226"/>
      <c r="N14" s="227"/>
      <c r="O14" s="228"/>
      <c r="P14" s="229"/>
      <c r="Q14" s="230"/>
      <c r="R14" s="231"/>
      <c r="S14" s="232"/>
      <c r="T14" s="233"/>
      <c r="U14" s="410">
        <f t="shared" si="1"/>
        <v>0</v>
      </c>
      <c r="V14" s="410">
        <f t="shared" si="2"/>
        <v>0</v>
      </c>
      <c r="W14" s="416">
        <f>U14*2.53</f>
        <v>0</v>
      </c>
      <c r="X14" s="271">
        <f t="shared" si="4"/>
        <v>0</v>
      </c>
    </row>
    <row r="15" ht="99.75" customHeight="1">
      <c r="B15" s="269" t="s">
        <v>289</v>
      </c>
      <c r="C15" s="270"/>
      <c r="D15" s="217">
        <v>3.0</v>
      </c>
      <c r="E15" s="217" t="s">
        <v>290</v>
      </c>
      <c r="F15" s="284">
        <v>165.0</v>
      </c>
      <c r="G15" s="220"/>
      <c r="H15" s="221"/>
      <c r="I15" s="245"/>
      <c r="J15" s="237"/>
      <c r="K15" s="246"/>
      <c r="L15" s="225"/>
      <c r="M15" s="226"/>
      <c r="N15" s="227"/>
      <c r="O15" s="228"/>
      <c r="P15" s="229"/>
      <c r="Q15" s="230"/>
      <c r="R15" s="231"/>
      <c r="S15" s="232"/>
      <c r="T15" s="233"/>
      <c r="U15" s="410">
        <f t="shared" si="1"/>
        <v>0</v>
      </c>
      <c r="V15" s="410">
        <f t="shared" si="2"/>
        <v>0</v>
      </c>
      <c r="W15" s="416">
        <f>U15*1.2</f>
        <v>0</v>
      </c>
      <c r="X15" s="271">
        <f t="shared" ref="X15:X16" si="5">U15*F15</f>
        <v>0</v>
      </c>
    </row>
    <row r="16" ht="99.75" customHeight="1">
      <c r="B16" s="156" t="s">
        <v>291</v>
      </c>
      <c r="C16" s="333"/>
      <c r="D16" s="157">
        <v>10.0</v>
      </c>
      <c r="E16" s="157" t="s">
        <v>292</v>
      </c>
      <c r="F16" s="284">
        <v>195.0</v>
      </c>
      <c r="G16" s="220"/>
      <c r="H16" s="221"/>
      <c r="I16" s="245"/>
      <c r="J16" s="237"/>
      <c r="K16" s="417"/>
      <c r="L16" s="225"/>
      <c r="M16" s="226"/>
      <c r="N16" s="227"/>
      <c r="O16" s="228"/>
      <c r="P16" s="229"/>
      <c r="Q16" s="230"/>
      <c r="R16" s="231"/>
      <c r="S16" s="232"/>
      <c r="T16" s="233"/>
      <c r="U16" s="410">
        <f t="shared" si="1"/>
        <v>0</v>
      </c>
      <c r="V16" s="410">
        <f t="shared" si="2"/>
        <v>0</v>
      </c>
      <c r="W16" s="414">
        <f>U16*1.86</f>
        <v>0</v>
      </c>
      <c r="X16" s="415">
        <f t="shared" si="5"/>
        <v>0</v>
      </c>
    </row>
    <row r="17" ht="99.75" customHeight="1">
      <c r="B17" s="269" t="s">
        <v>293</v>
      </c>
      <c r="C17" s="270"/>
      <c r="D17" s="217">
        <v>10.0</v>
      </c>
      <c r="E17" s="217" t="s">
        <v>294</v>
      </c>
      <c r="F17" s="284">
        <v>220.0</v>
      </c>
      <c r="G17" s="220"/>
      <c r="H17" s="221"/>
      <c r="I17" s="245"/>
      <c r="J17" s="237"/>
      <c r="K17" s="417"/>
      <c r="L17" s="225"/>
      <c r="M17" s="226"/>
      <c r="N17" s="227"/>
      <c r="O17" s="228"/>
      <c r="P17" s="229"/>
      <c r="Q17" s="230"/>
      <c r="R17" s="231"/>
      <c r="S17" s="232"/>
      <c r="T17" s="233"/>
      <c r="U17" s="410">
        <f t="shared" si="1"/>
        <v>0</v>
      </c>
      <c r="V17" s="410">
        <f t="shared" si="2"/>
        <v>0</v>
      </c>
      <c r="W17" s="416">
        <f>U17*2.2</f>
        <v>0</v>
      </c>
      <c r="X17" s="271">
        <f t="shared" ref="X17:X20" si="6">F17*U17</f>
        <v>0</v>
      </c>
    </row>
    <row r="18" ht="99.75" customHeight="1">
      <c r="B18" s="269" t="s">
        <v>295</v>
      </c>
      <c r="C18" s="270"/>
      <c r="D18" s="217">
        <v>10.0</v>
      </c>
      <c r="E18" s="217" t="s">
        <v>296</v>
      </c>
      <c r="F18" s="284">
        <v>280.0</v>
      </c>
      <c r="G18" s="220"/>
      <c r="H18" s="221"/>
      <c r="I18" s="245"/>
      <c r="J18" s="237"/>
      <c r="K18" s="417"/>
      <c r="L18" s="225"/>
      <c r="M18" s="226"/>
      <c r="N18" s="227"/>
      <c r="O18" s="228"/>
      <c r="P18" s="229"/>
      <c r="Q18" s="230"/>
      <c r="R18" s="231"/>
      <c r="S18" s="232"/>
      <c r="T18" s="233"/>
      <c r="U18" s="410">
        <f t="shared" si="1"/>
        <v>0</v>
      </c>
      <c r="V18" s="410">
        <f t="shared" si="2"/>
        <v>0</v>
      </c>
      <c r="W18" s="416">
        <f>U18*3</f>
        <v>0</v>
      </c>
      <c r="X18" s="271">
        <f t="shared" si="6"/>
        <v>0</v>
      </c>
    </row>
    <row r="19" ht="99.75" customHeight="1">
      <c r="B19" s="269" t="s">
        <v>297</v>
      </c>
      <c r="C19" s="270"/>
      <c r="D19" s="217">
        <v>10.0</v>
      </c>
      <c r="E19" s="217" t="s">
        <v>298</v>
      </c>
      <c r="F19" s="284">
        <v>280.0</v>
      </c>
      <c r="G19" s="220"/>
      <c r="H19" s="221"/>
      <c r="I19" s="245"/>
      <c r="J19" s="237"/>
      <c r="K19" s="417"/>
      <c r="L19" s="225"/>
      <c r="M19" s="226"/>
      <c r="N19" s="227"/>
      <c r="O19" s="228"/>
      <c r="P19" s="229"/>
      <c r="Q19" s="230"/>
      <c r="R19" s="231"/>
      <c r="S19" s="232"/>
      <c r="T19" s="233"/>
      <c r="U19" s="410">
        <f t="shared" si="1"/>
        <v>0</v>
      </c>
      <c r="V19" s="410">
        <f t="shared" si="2"/>
        <v>0</v>
      </c>
      <c r="W19" s="416">
        <f>U19*3.1</f>
        <v>0</v>
      </c>
      <c r="X19" s="271">
        <f t="shared" si="6"/>
        <v>0</v>
      </c>
    </row>
    <row r="20" ht="99.75" customHeight="1">
      <c r="B20" s="269" t="s">
        <v>299</v>
      </c>
      <c r="C20" s="270"/>
      <c r="D20" s="217">
        <v>10.0</v>
      </c>
      <c r="E20" s="217" t="s">
        <v>300</v>
      </c>
      <c r="F20" s="284">
        <v>320.0</v>
      </c>
      <c r="G20" s="220"/>
      <c r="H20" s="221"/>
      <c r="I20" s="245"/>
      <c r="J20" s="237"/>
      <c r="K20" s="417"/>
      <c r="L20" s="225"/>
      <c r="M20" s="226"/>
      <c r="N20" s="227"/>
      <c r="O20" s="228"/>
      <c r="P20" s="229"/>
      <c r="Q20" s="230"/>
      <c r="R20" s="231"/>
      <c r="S20" s="232"/>
      <c r="T20" s="233"/>
      <c r="U20" s="410">
        <f t="shared" si="1"/>
        <v>0</v>
      </c>
      <c r="V20" s="410">
        <f t="shared" si="2"/>
        <v>0</v>
      </c>
      <c r="W20" s="416">
        <f>U20*3.53</f>
        <v>0</v>
      </c>
      <c r="X20" s="271">
        <f t="shared" si="6"/>
        <v>0</v>
      </c>
    </row>
    <row r="21" ht="99.75" customHeight="1">
      <c r="B21" s="156" t="s">
        <v>301</v>
      </c>
      <c r="C21" s="333"/>
      <c r="D21" s="157">
        <v>10.0</v>
      </c>
      <c r="E21" s="157" t="s">
        <v>302</v>
      </c>
      <c r="F21" s="284">
        <v>245.0</v>
      </c>
      <c r="G21" s="220"/>
      <c r="H21" s="221"/>
      <c r="I21" s="245"/>
      <c r="J21" s="237"/>
      <c r="K21" s="417"/>
      <c r="L21" s="225"/>
      <c r="M21" s="226"/>
      <c r="N21" s="227"/>
      <c r="O21" s="228"/>
      <c r="P21" s="229"/>
      <c r="Q21" s="230"/>
      <c r="R21" s="231"/>
      <c r="S21" s="232"/>
      <c r="T21" s="233"/>
      <c r="U21" s="410">
        <f t="shared" si="1"/>
        <v>0</v>
      </c>
      <c r="V21" s="410">
        <f t="shared" si="2"/>
        <v>0</v>
      </c>
      <c r="W21" s="414">
        <f>U21*2.49</f>
        <v>0</v>
      </c>
      <c r="X21" s="415">
        <f t="shared" ref="X21:X34" si="7">U21*F21</f>
        <v>0</v>
      </c>
    </row>
    <row r="22" ht="99.75" customHeight="1">
      <c r="B22" s="156" t="s">
        <v>303</v>
      </c>
      <c r="C22" s="333"/>
      <c r="D22" s="157">
        <v>10.0</v>
      </c>
      <c r="E22" s="157" t="s">
        <v>304</v>
      </c>
      <c r="F22" s="284">
        <v>390.0</v>
      </c>
      <c r="G22" s="220"/>
      <c r="H22" s="221"/>
      <c r="I22" s="245"/>
      <c r="J22" s="237"/>
      <c r="K22" s="417"/>
      <c r="L22" s="225"/>
      <c r="M22" s="226"/>
      <c r="N22" s="227"/>
      <c r="O22" s="228"/>
      <c r="P22" s="229"/>
      <c r="Q22" s="230"/>
      <c r="R22" s="231"/>
      <c r="S22" s="232"/>
      <c r="T22" s="233"/>
      <c r="U22" s="410">
        <f t="shared" si="1"/>
        <v>0</v>
      </c>
      <c r="V22" s="410">
        <f t="shared" si="2"/>
        <v>0</v>
      </c>
      <c r="W22" s="414">
        <f>U22*4.42</f>
        <v>0</v>
      </c>
      <c r="X22" s="415">
        <f t="shared" si="7"/>
        <v>0</v>
      </c>
    </row>
    <row r="23" ht="99.75" customHeight="1">
      <c r="B23" s="156" t="s">
        <v>305</v>
      </c>
      <c r="C23" s="333"/>
      <c r="D23" s="157">
        <v>10.0</v>
      </c>
      <c r="E23" s="157" t="s">
        <v>306</v>
      </c>
      <c r="F23" s="284">
        <v>310.0</v>
      </c>
      <c r="G23" s="220"/>
      <c r="H23" s="221"/>
      <c r="I23" s="245"/>
      <c r="J23" s="237"/>
      <c r="K23" s="417"/>
      <c r="L23" s="225"/>
      <c r="M23" s="226"/>
      <c r="N23" s="227"/>
      <c r="O23" s="228"/>
      <c r="P23" s="229"/>
      <c r="Q23" s="230"/>
      <c r="R23" s="231"/>
      <c r="S23" s="232"/>
      <c r="T23" s="233"/>
      <c r="U23" s="410">
        <f t="shared" si="1"/>
        <v>0</v>
      </c>
      <c r="V23" s="410">
        <f t="shared" si="2"/>
        <v>0</v>
      </c>
      <c r="W23" s="414">
        <f>U23*3.4</f>
        <v>0</v>
      </c>
      <c r="X23" s="415">
        <f t="shared" si="7"/>
        <v>0</v>
      </c>
    </row>
    <row r="24" ht="99.75" customHeight="1">
      <c r="B24" s="269" t="s">
        <v>307</v>
      </c>
      <c r="C24" s="270"/>
      <c r="D24" s="217">
        <v>10.0</v>
      </c>
      <c r="E24" s="217" t="s">
        <v>308</v>
      </c>
      <c r="F24" s="284">
        <v>480.0</v>
      </c>
      <c r="G24" s="418"/>
      <c r="H24" s="221"/>
      <c r="I24" s="245"/>
      <c r="J24" s="237"/>
      <c r="K24" s="417"/>
      <c r="L24" s="225"/>
      <c r="M24" s="226"/>
      <c r="N24" s="227"/>
      <c r="O24" s="228"/>
      <c r="P24" s="229"/>
      <c r="Q24" s="230"/>
      <c r="R24" s="231"/>
      <c r="S24" s="232"/>
      <c r="T24" s="233"/>
      <c r="U24" s="410">
        <f t="shared" si="1"/>
        <v>0</v>
      </c>
      <c r="V24" s="410">
        <f t="shared" si="2"/>
        <v>0</v>
      </c>
      <c r="W24" s="416">
        <f>U24*5.7</f>
        <v>0</v>
      </c>
      <c r="X24" s="271">
        <f t="shared" si="7"/>
        <v>0</v>
      </c>
    </row>
    <row r="25" ht="99.75" customHeight="1">
      <c r="B25" s="269" t="s">
        <v>309</v>
      </c>
      <c r="C25" s="270"/>
      <c r="D25" s="419">
        <v>5.0</v>
      </c>
      <c r="E25" s="217" t="s">
        <v>310</v>
      </c>
      <c r="F25" s="284">
        <v>300.0</v>
      </c>
      <c r="G25" s="220"/>
      <c r="H25" s="221"/>
      <c r="I25" s="245"/>
      <c r="J25" s="237"/>
      <c r="K25" s="246"/>
      <c r="L25" s="225"/>
      <c r="M25" s="226"/>
      <c r="N25" s="227"/>
      <c r="O25" s="228"/>
      <c r="P25" s="229"/>
      <c r="Q25" s="230"/>
      <c r="R25" s="231"/>
      <c r="S25" s="232"/>
      <c r="T25" s="233"/>
      <c r="U25" s="410">
        <f t="shared" si="1"/>
        <v>0</v>
      </c>
      <c r="V25" s="410">
        <f t="shared" si="2"/>
        <v>0</v>
      </c>
      <c r="W25" s="416">
        <f>U25*2.2</f>
        <v>0</v>
      </c>
      <c r="X25" s="271">
        <f t="shared" si="7"/>
        <v>0</v>
      </c>
    </row>
    <row r="26" ht="99.75" customHeight="1">
      <c r="B26" s="269" t="s">
        <v>311</v>
      </c>
      <c r="C26" s="270"/>
      <c r="D26" s="217">
        <v>5.0</v>
      </c>
      <c r="E26" s="217" t="s">
        <v>312</v>
      </c>
      <c r="F26" s="284">
        <v>315.0</v>
      </c>
      <c r="G26" s="220"/>
      <c r="H26" s="221"/>
      <c r="I26" s="245"/>
      <c r="J26" s="237"/>
      <c r="K26" s="246"/>
      <c r="L26" s="225"/>
      <c r="M26" s="226"/>
      <c r="N26" s="227"/>
      <c r="O26" s="228"/>
      <c r="P26" s="229"/>
      <c r="Q26" s="230"/>
      <c r="R26" s="231"/>
      <c r="S26" s="232"/>
      <c r="T26" s="233"/>
      <c r="U26" s="410">
        <f t="shared" si="1"/>
        <v>0</v>
      </c>
      <c r="V26" s="410">
        <f t="shared" si="2"/>
        <v>0</v>
      </c>
      <c r="W26" s="416">
        <f>U26*2.4</f>
        <v>0</v>
      </c>
      <c r="X26" s="271">
        <f t="shared" si="7"/>
        <v>0</v>
      </c>
    </row>
    <row r="27" ht="99.75" customHeight="1">
      <c r="B27" s="269" t="s">
        <v>313</v>
      </c>
      <c r="C27" s="270"/>
      <c r="D27" s="217">
        <v>5.0</v>
      </c>
      <c r="E27" s="217" t="s">
        <v>314</v>
      </c>
      <c r="F27" s="284">
        <v>445.0</v>
      </c>
      <c r="G27" s="220"/>
      <c r="H27" s="221"/>
      <c r="I27" s="245"/>
      <c r="J27" s="237"/>
      <c r="K27" s="246"/>
      <c r="L27" s="225"/>
      <c r="M27" s="226"/>
      <c r="N27" s="227"/>
      <c r="O27" s="228"/>
      <c r="P27" s="229"/>
      <c r="Q27" s="230"/>
      <c r="R27" s="231"/>
      <c r="S27" s="232"/>
      <c r="T27" s="233"/>
      <c r="U27" s="410">
        <f t="shared" si="1"/>
        <v>0</v>
      </c>
      <c r="V27" s="410">
        <f t="shared" si="2"/>
        <v>0</v>
      </c>
      <c r="W27" s="416">
        <f>U27*3.88</f>
        <v>0</v>
      </c>
      <c r="X27" s="271">
        <f t="shared" si="7"/>
        <v>0</v>
      </c>
    </row>
    <row r="28" ht="99.75" customHeight="1">
      <c r="B28" s="269" t="s">
        <v>315</v>
      </c>
      <c r="C28" s="270"/>
      <c r="D28" s="217">
        <v>5.0</v>
      </c>
      <c r="E28" s="217" t="s">
        <v>316</v>
      </c>
      <c r="F28" s="284">
        <v>670.0</v>
      </c>
      <c r="G28" s="220"/>
      <c r="H28" s="221"/>
      <c r="I28" s="245"/>
      <c r="J28" s="237"/>
      <c r="K28" s="246"/>
      <c r="L28" s="225"/>
      <c r="M28" s="226"/>
      <c r="N28" s="227"/>
      <c r="O28" s="228"/>
      <c r="P28" s="229"/>
      <c r="Q28" s="230"/>
      <c r="R28" s="231"/>
      <c r="S28" s="232"/>
      <c r="T28" s="233"/>
      <c r="U28" s="410">
        <f t="shared" si="1"/>
        <v>0</v>
      </c>
      <c r="V28" s="410">
        <f t="shared" si="2"/>
        <v>0</v>
      </c>
      <c r="W28" s="416">
        <f>U28*6.44</f>
        <v>0</v>
      </c>
      <c r="X28" s="271">
        <f t="shared" si="7"/>
        <v>0</v>
      </c>
    </row>
    <row r="29" ht="99.75" customHeight="1">
      <c r="B29" s="335" t="s">
        <v>317</v>
      </c>
      <c r="C29" s="270"/>
      <c r="D29" s="217">
        <v>3.0</v>
      </c>
      <c r="E29" s="217" t="s">
        <v>318</v>
      </c>
      <c r="F29" s="284">
        <v>325.0</v>
      </c>
      <c r="G29" s="220"/>
      <c r="H29" s="221"/>
      <c r="I29" s="245"/>
      <c r="J29" s="237"/>
      <c r="K29" s="246"/>
      <c r="L29" s="225"/>
      <c r="M29" s="226"/>
      <c r="N29" s="227"/>
      <c r="O29" s="228"/>
      <c r="P29" s="229"/>
      <c r="Q29" s="230"/>
      <c r="R29" s="231"/>
      <c r="S29" s="232"/>
      <c r="T29" s="233"/>
      <c r="U29" s="410">
        <f t="shared" si="1"/>
        <v>0</v>
      </c>
      <c r="V29" s="410">
        <f t="shared" si="2"/>
        <v>0</v>
      </c>
      <c r="W29" s="416">
        <f>U29*3</f>
        <v>0</v>
      </c>
      <c r="X29" s="271">
        <f t="shared" si="7"/>
        <v>0</v>
      </c>
    </row>
    <row r="30" ht="99.75" customHeight="1">
      <c r="B30" s="269" t="s">
        <v>319</v>
      </c>
      <c r="C30" s="270"/>
      <c r="D30" s="217">
        <v>3.0</v>
      </c>
      <c r="E30" s="217" t="s">
        <v>320</v>
      </c>
      <c r="F30" s="284">
        <v>345.0</v>
      </c>
      <c r="G30" s="220"/>
      <c r="H30" s="221"/>
      <c r="I30" s="245"/>
      <c r="J30" s="237"/>
      <c r="K30" s="246"/>
      <c r="L30" s="225"/>
      <c r="M30" s="226"/>
      <c r="N30" s="227"/>
      <c r="O30" s="228"/>
      <c r="P30" s="229"/>
      <c r="Q30" s="230"/>
      <c r="R30" s="231"/>
      <c r="S30" s="232"/>
      <c r="T30" s="233"/>
      <c r="U30" s="410">
        <f t="shared" si="1"/>
        <v>0</v>
      </c>
      <c r="V30" s="410">
        <f t="shared" si="2"/>
        <v>0</v>
      </c>
      <c r="W30" s="416">
        <f>U30*3.18</f>
        <v>0</v>
      </c>
      <c r="X30" s="271">
        <f t="shared" si="7"/>
        <v>0</v>
      </c>
    </row>
    <row r="31" ht="99.75" customHeight="1">
      <c r="B31" s="335" t="s">
        <v>321</v>
      </c>
      <c r="C31" s="270"/>
      <c r="D31" s="217">
        <v>3.0</v>
      </c>
      <c r="E31" s="217" t="s">
        <v>322</v>
      </c>
      <c r="F31" s="284">
        <v>295.0</v>
      </c>
      <c r="G31" s="220"/>
      <c r="H31" s="221"/>
      <c r="I31" s="245"/>
      <c r="J31" s="237"/>
      <c r="K31" s="246"/>
      <c r="L31" s="225"/>
      <c r="M31" s="226"/>
      <c r="N31" s="227"/>
      <c r="O31" s="228"/>
      <c r="P31" s="229"/>
      <c r="Q31" s="230"/>
      <c r="R31" s="231"/>
      <c r="S31" s="232"/>
      <c r="T31" s="233"/>
      <c r="U31" s="410">
        <f t="shared" si="1"/>
        <v>0</v>
      </c>
      <c r="V31" s="410">
        <f t="shared" si="2"/>
        <v>0</v>
      </c>
      <c r="W31" s="416">
        <f>U31*2.7</f>
        <v>0</v>
      </c>
      <c r="X31" s="271">
        <f t="shared" si="7"/>
        <v>0</v>
      </c>
    </row>
    <row r="32" ht="99.75" customHeight="1">
      <c r="B32" s="269" t="s">
        <v>323</v>
      </c>
      <c r="C32" s="270"/>
      <c r="D32" s="217">
        <v>2.0</v>
      </c>
      <c r="E32" s="217" t="s">
        <v>324</v>
      </c>
      <c r="F32" s="284">
        <v>600.0</v>
      </c>
      <c r="G32" s="220"/>
      <c r="H32" s="221"/>
      <c r="I32" s="245"/>
      <c r="J32" s="237"/>
      <c r="K32" s="246"/>
      <c r="L32" s="225"/>
      <c r="M32" s="226"/>
      <c r="N32" s="227"/>
      <c r="O32" s="228"/>
      <c r="P32" s="229"/>
      <c r="Q32" s="230"/>
      <c r="R32" s="231"/>
      <c r="S32" s="232"/>
      <c r="T32" s="233"/>
      <c r="U32" s="410">
        <f t="shared" si="1"/>
        <v>0</v>
      </c>
      <c r="V32" s="410">
        <f t="shared" si="2"/>
        <v>0</v>
      </c>
      <c r="W32" s="416">
        <f>U32*6.4</f>
        <v>0</v>
      </c>
      <c r="X32" s="271">
        <f t="shared" si="7"/>
        <v>0</v>
      </c>
    </row>
    <row r="33" ht="99.75" customHeight="1">
      <c r="B33" s="269" t="s">
        <v>325</v>
      </c>
      <c r="C33" s="270"/>
      <c r="D33" s="217">
        <v>1.0</v>
      </c>
      <c r="E33" s="217" t="s">
        <v>326</v>
      </c>
      <c r="F33" s="284">
        <v>235.0</v>
      </c>
      <c r="G33" s="220"/>
      <c r="H33" s="221"/>
      <c r="I33" s="245"/>
      <c r="J33" s="237"/>
      <c r="K33" s="246"/>
      <c r="L33" s="225"/>
      <c r="M33" s="226"/>
      <c r="N33" s="227"/>
      <c r="O33" s="228"/>
      <c r="P33" s="229"/>
      <c r="Q33" s="230"/>
      <c r="R33" s="231"/>
      <c r="S33" s="232"/>
      <c r="T33" s="233"/>
      <c r="U33" s="410">
        <f t="shared" si="1"/>
        <v>0</v>
      </c>
      <c r="V33" s="410">
        <f t="shared" si="2"/>
        <v>0</v>
      </c>
      <c r="W33" s="416">
        <f>U33*2.35</f>
        <v>0</v>
      </c>
      <c r="X33" s="271">
        <f t="shared" si="7"/>
        <v>0</v>
      </c>
    </row>
    <row r="34" ht="99.75" customHeight="1">
      <c r="B34" s="420" t="s">
        <v>327</v>
      </c>
      <c r="C34" s="338"/>
      <c r="D34" s="132">
        <v>1.0</v>
      </c>
      <c r="E34" s="132" t="s">
        <v>328</v>
      </c>
      <c r="F34" s="284">
        <v>310.0</v>
      </c>
      <c r="G34" s="421"/>
      <c r="H34" s="422"/>
      <c r="I34" s="423"/>
      <c r="J34" s="424"/>
      <c r="K34" s="425"/>
      <c r="L34" s="426"/>
      <c r="M34" s="427"/>
      <c r="N34" s="428"/>
      <c r="O34" s="429"/>
      <c r="P34" s="430"/>
      <c r="Q34" s="431"/>
      <c r="R34" s="432"/>
      <c r="S34" s="433"/>
      <c r="T34" s="434"/>
      <c r="U34" s="410">
        <f t="shared" si="1"/>
        <v>0</v>
      </c>
      <c r="V34" s="410">
        <f t="shared" si="2"/>
        <v>0</v>
      </c>
      <c r="W34" s="435">
        <f>U34*3.23</f>
        <v>0</v>
      </c>
      <c r="X34" s="436">
        <f t="shared" si="7"/>
        <v>0</v>
      </c>
    </row>
    <row r="35" ht="15.75" customHeight="1">
      <c r="B35" s="194"/>
      <c r="C35" s="194"/>
      <c r="D35" s="194"/>
      <c r="E35" s="194"/>
      <c r="F35" s="119"/>
      <c r="G35" s="437">
        <f t="shared" ref="G35:X35" si="8">SUM(G5:G34)</f>
        <v>0</v>
      </c>
      <c r="H35" s="437">
        <f t="shared" si="8"/>
        <v>0</v>
      </c>
      <c r="I35" s="437">
        <f t="shared" si="8"/>
        <v>0</v>
      </c>
      <c r="J35" s="437">
        <f t="shared" si="8"/>
        <v>0</v>
      </c>
      <c r="K35" s="437">
        <f t="shared" si="8"/>
        <v>0</v>
      </c>
      <c r="L35" s="437">
        <f t="shared" si="8"/>
        <v>0</v>
      </c>
      <c r="M35" s="437">
        <f t="shared" si="8"/>
        <v>0</v>
      </c>
      <c r="N35" s="437">
        <f t="shared" si="8"/>
        <v>0</v>
      </c>
      <c r="O35" s="437">
        <f t="shared" si="8"/>
        <v>0</v>
      </c>
      <c r="P35" s="437">
        <f t="shared" si="8"/>
        <v>0</v>
      </c>
      <c r="Q35" s="437">
        <f t="shared" si="8"/>
        <v>0</v>
      </c>
      <c r="R35" s="437">
        <f t="shared" si="8"/>
        <v>0</v>
      </c>
      <c r="S35" s="437">
        <f t="shared" si="8"/>
        <v>0</v>
      </c>
      <c r="T35" s="437">
        <f t="shared" si="8"/>
        <v>0</v>
      </c>
      <c r="U35" s="437">
        <f t="shared" si="8"/>
        <v>0</v>
      </c>
      <c r="V35" s="437">
        <f t="shared" si="8"/>
        <v>0</v>
      </c>
      <c r="W35" s="437">
        <f t="shared" si="8"/>
        <v>0</v>
      </c>
      <c r="X35" s="438">
        <f t="shared" si="8"/>
        <v>0</v>
      </c>
    </row>
    <row r="36" ht="15.75" customHeight="1">
      <c r="F36" s="2"/>
      <c r="X36" s="2"/>
    </row>
    <row r="37" ht="15.75" customHeight="1">
      <c r="F37" s="2"/>
      <c r="X37" s="2"/>
    </row>
    <row r="38" ht="15.75" customHeight="1">
      <c r="F38" s="2"/>
      <c r="X38" s="2"/>
    </row>
    <row r="39" ht="15.75" customHeight="1">
      <c r="F39" s="2"/>
      <c r="X39" s="2"/>
    </row>
    <row r="40" ht="15.75" customHeight="1">
      <c r="F40" s="2"/>
      <c r="X40" s="2"/>
    </row>
    <row r="41" ht="15.75" customHeight="1">
      <c r="F41" s="2"/>
      <c r="X41" s="2"/>
    </row>
    <row r="42" ht="15.75" customHeight="1">
      <c r="F42" s="2"/>
      <c r="X42" s="2"/>
    </row>
    <row r="43" ht="15.75" customHeight="1">
      <c r="F43" s="2"/>
      <c r="X43" s="2"/>
    </row>
    <row r="44" ht="15.75" customHeight="1">
      <c r="F44" s="2"/>
      <c r="X44" s="2"/>
    </row>
    <row r="45" ht="15.75" customHeight="1">
      <c r="F45" s="2"/>
      <c r="X45" s="2"/>
    </row>
    <row r="46" ht="15.75" customHeight="1">
      <c r="F46" s="2"/>
      <c r="X46" s="2"/>
    </row>
    <row r="47" ht="15.75" customHeight="1">
      <c r="F47" s="2"/>
      <c r="X47" s="2"/>
    </row>
    <row r="48" ht="15.75" customHeight="1">
      <c r="F48" s="2"/>
      <c r="X48" s="2"/>
    </row>
    <row r="49" ht="15.75" customHeight="1">
      <c r="F49" s="2"/>
      <c r="X49" s="2"/>
    </row>
    <row r="50" ht="15.75" customHeight="1">
      <c r="F50" s="2"/>
      <c r="X50" s="2"/>
    </row>
    <row r="51" ht="15.75" customHeight="1">
      <c r="F51" s="2"/>
      <c r="X51" s="2"/>
    </row>
    <row r="52" ht="15.75" customHeight="1">
      <c r="F52" s="2"/>
      <c r="X52" s="2"/>
    </row>
    <row r="53" ht="15.75" customHeight="1">
      <c r="F53" s="2"/>
      <c r="X53" s="2"/>
    </row>
    <row r="54" ht="15.75" customHeight="1">
      <c r="F54" s="2"/>
      <c r="X54" s="2"/>
    </row>
    <row r="55" ht="15.75" customHeight="1">
      <c r="F55" s="2"/>
      <c r="X55" s="2"/>
    </row>
    <row r="56" ht="15.75" customHeight="1">
      <c r="F56" s="2"/>
      <c r="X56" s="2"/>
    </row>
    <row r="57" ht="15.75" customHeight="1">
      <c r="F57" s="2"/>
      <c r="X57" s="2"/>
    </row>
    <row r="58" ht="15.75" customHeight="1">
      <c r="F58" s="2"/>
      <c r="X58" s="2"/>
    </row>
    <row r="59" ht="15.75" customHeight="1">
      <c r="F59" s="2"/>
      <c r="X59" s="2"/>
    </row>
    <row r="60" ht="15.75" customHeight="1">
      <c r="F60" s="2"/>
      <c r="X60" s="2"/>
    </row>
    <row r="61" ht="15.75" customHeight="1">
      <c r="F61" s="2"/>
      <c r="X61" s="2"/>
    </row>
    <row r="62" ht="15.75" customHeight="1">
      <c r="F62" s="2"/>
      <c r="X62" s="2"/>
    </row>
    <row r="63" ht="15.75" customHeight="1">
      <c r="F63" s="2"/>
      <c r="X63" s="2"/>
    </row>
    <row r="64" ht="15.75" customHeight="1">
      <c r="F64" s="2"/>
      <c r="X64" s="2"/>
    </row>
    <row r="65" ht="15.75" customHeight="1">
      <c r="F65" s="2"/>
      <c r="X65" s="2"/>
    </row>
    <row r="66" ht="15.75" customHeight="1">
      <c r="F66" s="2"/>
      <c r="X66" s="2"/>
    </row>
    <row r="67" ht="15.75" customHeight="1">
      <c r="F67" s="2"/>
      <c r="X67" s="2"/>
    </row>
    <row r="68" ht="15.75" customHeight="1">
      <c r="F68" s="2"/>
      <c r="X68" s="2"/>
    </row>
    <row r="69" ht="15.75" customHeight="1">
      <c r="F69" s="2"/>
      <c r="X69" s="2"/>
    </row>
    <row r="70" ht="15.75" customHeight="1">
      <c r="F70" s="2"/>
      <c r="X70" s="2"/>
    </row>
    <row r="71" ht="15.75" customHeight="1">
      <c r="F71" s="2"/>
      <c r="X71" s="2"/>
    </row>
    <row r="72" ht="15.75" customHeight="1">
      <c r="F72" s="2"/>
      <c r="X72" s="2"/>
    </row>
    <row r="73" ht="15.75" customHeight="1">
      <c r="F73" s="2"/>
      <c r="X73" s="2"/>
    </row>
    <row r="74" ht="15.75" customHeight="1">
      <c r="F74" s="2"/>
      <c r="X74" s="2"/>
    </row>
    <row r="75" ht="15.75" customHeight="1">
      <c r="F75" s="2"/>
      <c r="X75" s="2"/>
    </row>
    <row r="76" ht="15.75" customHeight="1">
      <c r="F76" s="2"/>
      <c r="X76" s="2"/>
    </row>
    <row r="77" ht="15.75" customHeight="1">
      <c r="F77" s="2"/>
      <c r="X77" s="2"/>
    </row>
    <row r="78" ht="15.75" customHeight="1">
      <c r="F78" s="2"/>
      <c r="X78" s="2"/>
    </row>
    <row r="79" ht="15.75" customHeight="1">
      <c r="F79" s="2"/>
      <c r="X79" s="2"/>
    </row>
    <row r="80" ht="15.75" customHeight="1">
      <c r="F80" s="2"/>
      <c r="X80" s="2"/>
    </row>
    <row r="81" ht="15.75" customHeight="1">
      <c r="F81" s="2"/>
      <c r="X81" s="2"/>
    </row>
    <row r="82" ht="15.75" customHeight="1">
      <c r="F82" s="2"/>
      <c r="X82" s="2"/>
    </row>
    <row r="83" ht="15.75" customHeight="1">
      <c r="F83" s="2"/>
      <c r="X83" s="2"/>
    </row>
    <row r="84" ht="15.75" customHeight="1">
      <c r="F84" s="2"/>
      <c r="X84" s="2"/>
    </row>
    <row r="85" ht="15.75" customHeight="1">
      <c r="F85" s="2"/>
      <c r="X85" s="2"/>
    </row>
    <row r="86" ht="15.75" customHeight="1">
      <c r="F86" s="2"/>
      <c r="X86" s="2"/>
    </row>
    <row r="87" ht="15.75" customHeight="1">
      <c r="F87" s="2"/>
      <c r="X87" s="2"/>
    </row>
    <row r="88" ht="15.75" customHeight="1">
      <c r="F88" s="2"/>
      <c r="X88" s="2"/>
    </row>
    <row r="89" ht="15.75" customHeight="1">
      <c r="F89" s="2"/>
      <c r="X89" s="2"/>
    </row>
    <row r="90" ht="15.75" customHeight="1">
      <c r="F90" s="2"/>
      <c r="X90" s="2"/>
    </row>
    <row r="91" ht="15.75" customHeight="1">
      <c r="F91" s="2"/>
      <c r="X91" s="2"/>
    </row>
    <row r="92" ht="15.75" customHeight="1">
      <c r="F92" s="2"/>
      <c r="X92" s="2"/>
    </row>
    <row r="93" ht="15.75" customHeight="1">
      <c r="F93" s="2"/>
      <c r="X93" s="2"/>
    </row>
    <row r="94" ht="15.75" customHeight="1">
      <c r="F94" s="2"/>
      <c r="X94" s="2"/>
    </row>
    <row r="95" ht="15.75" customHeight="1">
      <c r="F95" s="2"/>
      <c r="X95" s="2"/>
    </row>
    <row r="96" ht="15.75" customHeight="1">
      <c r="F96" s="2"/>
      <c r="X96" s="2"/>
    </row>
    <row r="97" ht="15.75" customHeight="1">
      <c r="F97" s="2"/>
      <c r="X97" s="2"/>
    </row>
    <row r="98" ht="15.75" customHeight="1">
      <c r="F98" s="2"/>
      <c r="X98" s="2"/>
    </row>
    <row r="99" ht="15.75" customHeight="1">
      <c r="F99" s="2"/>
      <c r="X99" s="2"/>
    </row>
    <row r="100" ht="15.75" customHeight="1">
      <c r="F100" s="2"/>
      <c r="X100" s="2"/>
    </row>
    <row r="101" ht="15.75" customHeight="1">
      <c r="F101" s="2"/>
      <c r="X101" s="2"/>
    </row>
    <row r="102" ht="15.75" customHeight="1">
      <c r="F102" s="2"/>
      <c r="X102" s="2"/>
    </row>
    <row r="103" ht="15.75" customHeight="1">
      <c r="F103" s="2"/>
      <c r="X103" s="2"/>
    </row>
    <row r="104" ht="15.75" customHeight="1">
      <c r="F104" s="2"/>
      <c r="X104" s="2"/>
    </row>
    <row r="105" ht="15.75" customHeight="1">
      <c r="F105" s="2"/>
      <c r="X105" s="2"/>
    </row>
    <row r="106" ht="15.75" customHeight="1">
      <c r="F106" s="2"/>
      <c r="X106" s="2"/>
    </row>
    <row r="107" ht="15.75" customHeight="1">
      <c r="F107" s="2"/>
      <c r="X107" s="2"/>
    </row>
    <row r="108" ht="15.75" customHeight="1">
      <c r="F108" s="2"/>
      <c r="X108" s="2"/>
    </row>
    <row r="109" ht="15.75" customHeight="1">
      <c r="F109" s="2"/>
      <c r="X109" s="2"/>
    </row>
    <row r="110" ht="15.75" customHeight="1">
      <c r="F110" s="2"/>
      <c r="X110" s="2"/>
    </row>
    <row r="111" ht="15.75" customHeight="1">
      <c r="F111" s="2"/>
      <c r="X111" s="2"/>
    </row>
    <row r="112" ht="15.75" customHeight="1">
      <c r="F112" s="2"/>
      <c r="X112" s="2"/>
    </row>
    <row r="113" ht="15.75" customHeight="1">
      <c r="F113" s="2"/>
      <c r="X113" s="2"/>
    </row>
    <row r="114" ht="15.75" customHeight="1">
      <c r="F114" s="2"/>
      <c r="X114" s="2"/>
    </row>
    <row r="115" ht="15.75" customHeight="1">
      <c r="F115" s="2"/>
      <c r="X115" s="2"/>
    </row>
    <row r="116" ht="15.75" customHeight="1">
      <c r="F116" s="2"/>
      <c r="X116" s="2"/>
    </row>
    <row r="117" ht="15.75" customHeight="1">
      <c r="F117" s="2"/>
      <c r="X117" s="2"/>
    </row>
    <row r="118" ht="15.75" customHeight="1">
      <c r="F118" s="2"/>
      <c r="X118" s="2"/>
    </row>
    <row r="119" ht="15.75" customHeight="1">
      <c r="F119" s="2"/>
      <c r="X119" s="2"/>
    </row>
    <row r="120" ht="15.75" customHeight="1">
      <c r="F120" s="2"/>
      <c r="X120" s="2"/>
    </row>
    <row r="121" ht="15.75" customHeight="1">
      <c r="F121" s="2"/>
      <c r="X121" s="2"/>
    </row>
    <row r="122" ht="15.75" customHeight="1">
      <c r="F122" s="2"/>
      <c r="X122" s="2"/>
    </row>
    <row r="123" ht="15.75" customHeight="1">
      <c r="F123" s="2"/>
      <c r="X123" s="2"/>
    </row>
    <row r="124" ht="15.75" customHeight="1">
      <c r="F124" s="2"/>
      <c r="X124" s="2"/>
    </row>
    <row r="125" ht="15.75" customHeight="1">
      <c r="F125" s="2"/>
      <c r="X125" s="2"/>
    </row>
    <row r="126" ht="15.75" customHeight="1">
      <c r="F126" s="2"/>
      <c r="X126" s="2"/>
    </row>
    <row r="127" ht="15.75" customHeight="1">
      <c r="F127" s="2"/>
      <c r="X127" s="2"/>
    </row>
    <row r="128" ht="15.75" customHeight="1">
      <c r="F128" s="2"/>
      <c r="X128" s="2"/>
    </row>
    <row r="129" ht="15.75" customHeight="1">
      <c r="F129" s="2"/>
      <c r="X129" s="2"/>
    </row>
    <row r="130" ht="15.75" customHeight="1">
      <c r="F130" s="2"/>
      <c r="X130" s="2"/>
    </row>
    <row r="131" ht="15.75" customHeight="1">
      <c r="F131" s="2"/>
      <c r="X131" s="2"/>
    </row>
    <row r="132" ht="15.75" customHeight="1">
      <c r="F132" s="2"/>
      <c r="X132" s="2"/>
    </row>
    <row r="133" ht="15.75" customHeight="1">
      <c r="F133" s="2"/>
      <c r="X133" s="2"/>
    </row>
    <row r="134" ht="15.75" customHeight="1">
      <c r="F134" s="2"/>
      <c r="X134" s="2"/>
    </row>
    <row r="135" ht="15.75" customHeight="1">
      <c r="F135" s="2"/>
      <c r="X135" s="2"/>
    </row>
    <row r="136" ht="15.75" customHeight="1">
      <c r="F136" s="2"/>
      <c r="X136" s="2"/>
    </row>
    <row r="137" ht="15.75" customHeight="1">
      <c r="F137" s="2"/>
      <c r="X137" s="2"/>
    </row>
    <row r="138" ht="15.75" customHeight="1">
      <c r="F138" s="2"/>
      <c r="X138" s="2"/>
    </row>
    <row r="139" ht="15.75" customHeight="1">
      <c r="F139" s="2"/>
      <c r="X139" s="2"/>
    </row>
    <row r="140" ht="15.75" customHeight="1">
      <c r="F140" s="2"/>
      <c r="X140" s="2"/>
    </row>
    <row r="141" ht="15.75" customHeight="1">
      <c r="F141" s="2"/>
      <c r="X141" s="2"/>
    </row>
    <row r="142" ht="15.75" customHeight="1">
      <c r="F142" s="2"/>
      <c r="X142" s="2"/>
    </row>
    <row r="143" ht="15.75" customHeight="1">
      <c r="F143" s="2"/>
      <c r="X143" s="2"/>
    </row>
    <row r="144" ht="15.75" customHeight="1">
      <c r="F144" s="2"/>
      <c r="X144" s="2"/>
    </row>
    <row r="145" ht="15.75" customHeight="1">
      <c r="F145" s="2"/>
      <c r="X145" s="2"/>
    </row>
    <row r="146" ht="15.75" customHeight="1">
      <c r="F146" s="2"/>
      <c r="X146" s="2"/>
    </row>
    <row r="147" ht="15.75" customHeight="1">
      <c r="F147" s="2"/>
      <c r="X147" s="2"/>
    </row>
    <row r="148" ht="15.75" customHeight="1">
      <c r="F148" s="2"/>
      <c r="X148" s="2"/>
    </row>
    <row r="149" ht="15.75" customHeight="1">
      <c r="F149" s="2"/>
      <c r="X149" s="2"/>
    </row>
    <row r="150" ht="15.75" customHeight="1">
      <c r="F150" s="2"/>
      <c r="X150" s="2"/>
    </row>
    <row r="151" ht="15.75" customHeight="1">
      <c r="F151" s="2"/>
      <c r="X151" s="2"/>
    </row>
    <row r="152" ht="15.75" customHeight="1">
      <c r="F152" s="2"/>
      <c r="X152" s="2"/>
    </row>
    <row r="153" ht="15.75" customHeight="1">
      <c r="F153" s="2"/>
      <c r="X153" s="2"/>
    </row>
    <row r="154" ht="15.75" customHeight="1">
      <c r="F154" s="2"/>
      <c r="X154" s="2"/>
    </row>
    <row r="155" ht="15.75" customHeight="1">
      <c r="F155" s="2"/>
      <c r="X155" s="2"/>
    </row>
    <row r="156" ht="15.75" customHeight="1">
      <c r="F156" s="2"/>
      <c r="X156" s="2"/>
    </row>
    <row r="157" ht="15.75" customHeight="1">
      <c r="F157" s="2"/>
      <c r="X157" s="2"/>
    </row>
    <row r="158" ht="15.75" customHeight="1">
      <c r="F158" s="2"/>
      <c r="X158" s="2"/>
    </row>
    <row r="159" ht="15.75" customHeight="1">
      <c r="F159" s="2"/>
      <c r="X159" s="2"/>
    </row>
    <row r="160" ht="15.75" customHeight="1">
      <c r="F160" s="2"/>
      <c r="X160" s="2"/>
    </row>
    <row r="161" ht="15.75" customHeight="1">
      <c r="F161" s="2"/>
      <c r="X161" s="2"/>
    </row>
    <row r="162" ht="15.75" customHeight="1">
      <c r="F162" s="2"/>
      <c r="X162" s="2"/>
    </row>
    <row r="163" ht="15.75" customHeight="1">
      <c r="F163" s="2"/>
      <c r="X163" s="2"/>
    </row>
    <row r="164" ht="15.75" customHeight="1">
      <c r="F164" s="2"/>
      <c r="X164" s="2"/>
    </row>
    <row r="165" ht="15.75" customHeight="1">
      <c r="F165" s="2"/>
      <c r="X165" s="2"/>
    </row>
    <row r="166" ht="15.75" customHeight="1">
      <c r="F166" s="2"/>
      <c r="X166" s="2"/>
    </row>
    <row r="167" ht="15.75" customHeight="1">
      <c r="F167" s="2"/>
      <c r="X167" s="2"/>
    </row>
    <row r="168" ht="15.75" customHeight="1">
      <c r="F168" s="2"/>
      <c r="X168" s="2"/>
    </row>
    <row r="169" ht="15.75" customHeight="1">
      <c r="F169" s="2"/>
      <c r="X169" s="2"/>
    </row>
    <row r="170" ht="15.75" customHeight="1">
      <c r="F170" s="2"/>
      <c r="X170" s="2"/>
    </row>
    <row r="171" ht="15.75" customHeight="1">
      <c r="F171" s="2"/>
      <c r="X171" s="2"/>
    </row>
    <row r="172" ht="15.75" customHeight="1">
      <c r="F172" s="2"/>
      <c r="X172" s="2"/>
    </row>
    <row r="173" ht="15.75" customHeight="1">
      <c r="F173" s="2"/>
      <c r="X173" s="2"/>
    </row>
    <row r="174" ht="15.75" customHeight="1">
      <c r="F174" s="2"/>
      <c r="X174" s="2"/>
    </row>
    <row r="175" ht="15.75" customHeight="1">
      <c r="F175" s="2"/>
      <c r="X175" s="2"/>
    </row>
    <row r="176" ht="15.75" customHeight="1">
      <c r="F176" s="2"/>
      <c r="X176" s="2"/>
    </row>
    <row r="177" ht="15.75" customHeight="1">
      <c r="F177" s="2"/>
      <c r="X177" s="2"/>
    </row>
    <row r="178" ht="15.75" customHeight="1">
      <c r="F178" s="2"/>
      <c r="X178" s="2"/>
    </row>
    <row r="179" ht="15.75" customHeight="1">
      <c r="F179" s="2"/>
      <c r="X179" s="2"/>
    </row>
    <row r="180" ht="15.75" customHeight="1">
      <c r="F180" s="2"/>
      <c r="X180" s="2"/>
    </row>
    <row r="181" ht="15.75" customHeight="1">
      <c r="F181" s="2"/>
      <c r="X181" s="2"/>
    </row>
    <row r="182" ht="15.75" customHeight="1">
      <c r="F182" s="2"/>
      <c r="X182" s="2"/>
    </row>
    <row r="183" ht="15.75" customHeight="1">
      <c r="F183" s="2"/>
      <c r="X183" s="2"/>
    </row>
    <row r="184" ht="15.75" customHeight="1">
      <c r="F184" s="2"/>
      <c r="X184" s="2"/>
    </row>
    <row r="185" ht="15.75" customHeight="1">
      <c r="F185" s="2"/>
      <c r="X185" s="2"/>
    </row>
    <row r="186" ht="15.75" customHeight="1">
      <c r="F186" s="2"/>
      <c r="X186" s="2"/>
    </row>
    <row r="187" ht="15.75" customHeight="1">
      <c r="F187" s="2"/>
      <c r="X187" s="2"/>
    </row>
    <row r="188" ht="15.75" customHeight="1">
      <c r="F188" s="2"/>
      <c r="X188" s="2"/>
    </row>
    <row r="189" ht="15.75" customHeight="1">
      <c r="F189" s="2"/>
      <c r="X189" s="2"/>
    </row>
    <row r="190" ht="15.75" customHeight="1">
      <c r="F190" s="2"/>
      <c r="X190" s="2"/>
    </row>
    <row r="191" ht="15.75" customHeight="1">
      <c r="F191" s="2"/>
      <c r="X191" s="2"/>
    </row>
    <row r="192" ht="15.75" customHeight="1">
      <c r="F192" s="2"/>
      <c r="X192" s="2"/>
    </row>
    <row r="193" ht="15.75" customHeight="1">
      <c r="F193" s="2"/>
      <c r="X193" s="2"/>
    </row>
    <row r="194" ht="15.75" customHeight="1">
      <c r="F194" s="2"/>
      <c r="X194" s="2"/>
    </row>
    <row r="195" ht="15.75" customHeight="1">
      <c r="F195" s="2"/>
      <c r="X195" s="2"/>
    </row>
    <row r="196" ht="15.75" customHeight="1">
      <c r="F196" s="2"/>
      <c r="X196" s="2"/>
    </row>
    <row r="197" ht="15.75" customHeight="1">
      <c r="F197" s="2"/>
      <c r="X197" s="2"/>
    </row>
    <row r="198" ht="15.75" customHeight="1">
      <c r="F198" s="2"/>
      <c r="X198" s="2"/>
    </row>
    <row r="199" ht="15.75" customHeight="1">
      <c r="F199" s="2"/>
      <c r="X199" s="2"/>
    </row>
    <row r="200" ht="15.75" customHeight="1">
      <c r="F200" s="2"/>
      <c r="X200" s="2"/>
    </row>
    <row r="201" ht="15.75" customHeight="1">
      <c r="F201" s="2"/>
      <c r="X201" s="2"/>
    </row>
    <row r="202" ht="15.75" customHeight="1">
      <c r="F202" s="2"/>
      <c r="X202" s="2"/>
    </row>
    <row r="203" ht="15.75" customHeight="1">
      <c r="F203" s="2"/>
      <c r="X203" s="2"/>
    </row>
    <row r="204" ht="15.75" customHeight="1">
      <c r="F204" s="2"/>
      <c r="X204" s="2"/>
    </row>
    <row r="205" ht="15.75" customHeight="1">
      <c r="F205" s="2"/>
      <c r="X205" s="2"/>
    </row>
    <row r="206" ht="15.75" customHeight="1">
      <c r="F206" s="2"/>
      <c r="X206" s="2"/>
    </row>
    <row r="207" ht="15.75" customHeight="1">
      <c r="F207" s="2"/>
      <c r="X207" s="2"/>
    </row>
    <row r="208" ht="15.75" customHeight="1">
      <c r="F208" s="2"/>
      <c r="X208" s="2"/>
    </row>
    <row r="209" ht="15.75" customHeight="1">
      <c r="F209" s="2"/>
      <c r="X209" s="2"/>
    </row>
    <row r="210" ht="15.75" customHeight="1">
      <c r="F210" s="2"/>
      <c r="X210" s="2"/>
    </row>
    <row r="211" ht="15.75" customHeight="1">
      <c r="F211" s="2"/>
      <c r="X211" s="2"/>
    </row>
    <row r="212" ht="15.75" customHeight="1">
      <c r="F212" s="2"/>
      <c r="X212" s="2"/>
    </row>
    <row r="213" ht="15.75" customHeight="1">
      <c r="F213" s="2"/>
      <c r="X213" s="2"/>
    </row>
    <row r="214" ht="15.75" customHeight="1">
      <c r="F214" s="2"/>
      <c r="X214" s="2"/>
    </row>
    <row r="215" ht="15.75" customHeight="1">
      <c r="F215" s="2"/>
      <c r="X215" s="2"/>
    </row>
    <row r="216" ht="15.75" customHeight="1">
      <c r="F216" s="2"/>
      <c r="X216" s="2"/>
    </row>
    <row r="217" ht="15.75" customHeight="1">
      <c r="F217" s="2"/>
      <c r="X217" s="2"/>
    </row>
    <row r="218" ht="15.75" customHeight="1">
      <c r="F218" s="2"/>
      <c r="X218" s="2"/>
    </row>
    <row r="219" ht="15.75" customHeight="1">
      <c r="F219" s="2"/>
      <c r="X219" s="2"/>
    </row>
    <row r="220" ht="15.75" customHeight="1">
      <c r="F220" s="2"/>
      <c r="X220" s="2"/>
    </row>
    <row r="221" ht="15.75" customHeight="1">
      <c r="F221" s="2"/>
      <c r="X221" s="2"/>
    </row>
    <row r="222" ht="15.75" customHeight="1">
      <c r="F222" s="2"/>
      <c r="X222" s="2"/>
    </row>
    <row r="223" ht="15.75" customHeight="1">
      <c r="F223" s="2"/>
      <c r="X223" s="2"/>
    </row>
    <row r="224" ht="15.75" customHeight="1">
      <c r="F224" s="2"/>
      <c r="X224" s="2"/>
    </row>
    <row r="225" ht="15.75" customHeight="1">
      <c r="F225" s="2"/>
      <c r="X225" s="2"/>
    </row>
    <row r="226" ht="15.75" customHeight="1">
      <c r="F226" s="2"/>
      <c r="X226" s="2"/>
    </row>
    <row r="227" ht="15.75" customHeight="1">
      <c r="F227" s="2"/>
      <c r="X227" s="2"/>
    </row>
    <row r="228" ht="15.75" customHeight="1">
      <c r="F228" s="2"/>
      <c r="X228" s="2"/>
    </row>
    <row r="229" ht="15.75" customHeight="1">
      <c r="F229" s="2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1">
    <mergeCell ref="B2:D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11.86"/>
    <col customWidth="1" min="3" max="3" width="15.43"/>
    <col customWidth="1" min="4" max="4" width="8.29"/>
    <col customWidth="1" min="5" max="5" width="8.14"/>
    <col customWidth="1" min="6" max="6" width="10.0"/>
    <col customWidth="1" min="7" max="11" width="9.14"/>
    <col customWidth="1" min="12" max="13" width="9.43"/>
    <col customWidth="1" min="14" max="16" width="9.14"/>
    <col customWidth="1" min="17" max="18" width="8.86"/>
    <col customWidth="1" min="19" max="19" width="9.14"/>
    <col customWidth="1" min="20" max="20" width="9.86"/>
    <col customWidth="1" min="21" max="21" width="5.14"/>
    <col customWidth="1" min="22" max="22" width="7.0"/>
    <col customWidth="1" min="23" max="23" width="11.29"/>
    <col customWidth="1" min="24" max="24" width="12.86"/>
  </cols>
  <sheetData>
    <row r="1">
      <c r="F1" s="2"/>
      <c r="X1" s="2"/>
    </row>
    <row r="2">
      <c r="F2" s="3"/>
      <c r="X2" s="2"/>
    </row>
    <row r="3">
      <c r="B3" s="193" t="s">
        <v>329</v>
      </c>
      <c r="C3" s="10"/>
      <c r="D3" s="10"/>
      <c r="E3" s="194"/>
      <c r="F3" s="119"/>
      <c r="G3" s="195" t="s">
        <v>79</v>
      </c>
      <c r="H3" s="196" t="s">
        <v>56</v>
      </c>
      <c r="I3" s="197" t="s">
        <v>57</v>
      </c>
      <c r="J3" s="198" t="s">
        <v>58</v>
      </c>
      <c r="K3" s="199" t="s">
        <v>59</v>
      </c>
      <c r="L3" s="200" t="s">
        <v>60</v>
      </c>
      <c r="M3" s="201" t="s">
        <v>61</v>
      </c>
      <c r="N3" s="202" t="s">
        <v>62</v>
      </c>
      <c r="O3" s="203" t="s">
        <v>63</v>
      </c>
      <c r="P3" s="204" t="s">
        <v>64</v>
      </c>
      <c r="Q3" s="205" t="s">
        <v>65</v>
      </c>
      <c r="R3" s="206" t="s">
        <v>66</v>
      </c>
      <c r="S3" s="207" t="s">
        <v>67</v>
      </c>
      <c r="T3" s="208" t="s">
        <v>68</v>
      </c>
      <c r="U3" s="33"/>
      <c r="V3" s="33"/>
      <c r="W3" s="33"/>
      <c r="X3" s="119"/>
    </row>
    <row r="4">
      <c r="B4" s="209" t="s">
        <v>69</v>
      </c>
      <c r="C4" s="210"/>
      <c r="D4" s="211" t="s">
        <v>71</v>
      </c>
      <c r="E4" s="211" t="s">
        <v>72</v>
      </c>
      <c r="F4" s="212" t="s">
        <v>73</v>
      </c>
      <c r="G4" s="43">
        <v>2.0</v>
      </c>
      <c r="H4" s="44">
        <v>5.0</v>
      </c>
      <c r="I4" s="213">
        <v>7.0</v>
      </c>
      <c r="J4" s="84">
        <v>10.0</v>
      </c>
      <c r="K4" s="214">
        <v>11.0</v>
      </c>
      <c r="L4" s="77">
        <v>12.0</v>
      </c>
      <c r="M4" s="49">
        <v>13.0</v>
      </c>
      <c r="N4" s="50">
        <v>16.0</v>
      </c>
      <c r="O4" s="51">
        <v>27.0</v>
      </c>
      <c r="P4" s="52">
        <v>69.0</v>
      </c>
      <c r="Q4" s="53">
        <v>76.0</v>
      </c>
      <c r="R4" s="80">
        <v>77.0</v>
      </c>
      <c r="S4" s="57">
        <v>79.0</v>
      </c>
      <c r="T4" s="30">
        <v>81.0</v>
      </c>
      <c r="U4" s="57" t="s">
        <v>2</v>
      </c>
      <c r="V4" s="57" t="s">
        <v>3</v>
      </c>
      <c r="W4" s="57" t="s">
        <v>74</v>
      </c>
      <c r="X4" s="58" t="s">
        <v>80</v>
      </c>
    </row>
    <row r="5">
      <c r="B5" s="194"/>
      <c r="C5" s="194"/>
      <c r="D5" s="194"/>
      <c r="E5" s="194"/>
      <c r="F5" s="119"/>
      <c r="G5" s="33"/>
      <c r="H5" s="33"/>
      <c r="I5" s="33"/>
      <c r="J5" s="215"/>
      <c r="K5" s="33"/>
      <c r="L5" s="33"/>
      <c r="M5" s="33"/>
      <c r="N5" s="33"/>
      <c r="O5" s="33"/>
      <c r="P5" s="33"/>
      <c r="Q5" s="33"/>
      <c r="R5" s="33"/>
      <c r="S5" s="33"/>
      <c r="T5" s="216"/>
      <c r="U5" s="33"/>
      <c r="V5" s="33"/>
      <c r="W5" s="33"/>
      <c r="X5" s="119"/>
    </row>
    <row r="6" ht="74.25" customHeight="1">
      <c r="B6" s="236" t="s">
        <v>330</v>
      </c>
      <c r="C6" s="217"/>
      <c r="D6" s="217">
        <v>6.0</v>
      </c>
      <c r="E6" s="217" t="s">
        <v>110</v>
      </c>
      <c r="F6" s="439">
        <v>50.0</v>
      </c>
      <c r="G6" s="220"/>
      <c r="H6" s="221"/>
      <c r="I6" s="245"/>
      <c r="J6" s="223"/>
      <c r="K6" s="246"/>
      <c r="L6" s="225"/>
      <c r="M6" s="226"/>
      <c r="N6" s="227"/>
      <c r="O6" s="228"/>
      <c r="P6" s="229"/>
      <c r="Q6" s="230"/>
      <c r="R6" s="231"/>
      <c r="S6" s="232"/>
      <c r="T6" s="233"/>
      <c r="U6" s="234">
        <f t="shared" ref="U6:U20" si="1">SUM(G6:T6)</f>
        <v>0</v>
      </c>
      <c r="V6" s="234">
        <f t="shared" ref="V6:V20" si="2">U6*D6</f>
        <v>0</v>
      </c>
      <c r="W6" s="234">
        <f>SUM(U6*0.1)</f>
        <v>0</v>
      </c>
      <c r="X6" s="235">
        <f t="shared" ref="X6:X20" si="3">U6*F6</f>
        <v>0</v>
      </c>
    </row>
    <row r="7" ht="89.25" customHeight="1">
      <c r="B7" s="236" t="s">
        <v>331</v>
      </c>
      <c r="C7" s="217"/>
      <c r="D7" s="217">
        <v>6.0</v>
      </c>
      <c r="E7" s="217" t="s">
        <v>112</v>
      </c>
      <c r="F7" s="439">
        <v>60.0</v>
      </c>
      <c r="G7" s="220"/>
      <c r="H7" s="221"/>
      <c r="I7" s="245"/>
      <c r="J7" s="237"/>
      <c r="K7" s="246"/>
      <c r="L7" s="225"/>
      <c r="M7" s="226"/>
      <c r="N7" s="227"/>
      <c r="O7" s="228"/>
      <c r="P7" s="229"/>
      <c r="Q7" s="230"/>
      <c r="R7" s="231"/>
      <c r="S7" s="232"/>
      <c r="T7" s="233"/>
      <c r="U7" s="234">
        <f t="shared" si="1"/>
        <v>0</v>
      </c>
      <c r="V7" s="234">
        <f t="shared" si="2"/>
        <v>0</v>
      </c>
      <c r="W7" s="234">
        <f t="shared" ref="W7:W8" si="4">U7*0.19</f>
        <v>0</v>
      </c>
      <c r="X7" s="235">
        <f t="shared" si="3"/>
        <v>0</v>
      </c>
    </row>
    <row r="8" ht="89.25" customHeight="1">
      <c r="B8" s="236" t="s">
        <v>332</v>
      </c>
      <c r="C8" s="217"/>
      <c r="D8" s="217">
        <v>6.0</v>
      </c>
      <c r="E8" s="217" t="s">
        <v>114</v>
      </c>
      <c r="F8" s="439">
        <v>60.0</v>
      </c>
      <c r="G8" s="220"/>
      <c r="H8" s="221"/>
      <c r="I8" s="245"/>
      <c r="J8" s="237"/>
      <c r="K8" s="246"/>
      <c r="L8" s="225"/>
      <c r="M8" s="226"/>
      <c r="N8" s="227"/>
      <c r="O8" s="228"/>
      <c r="P8" s="229"/>
      <c r="Q8" s="230"/>
      <c r="R8" s="231"/>
      <c r="S8" s="232"/>
      <c r="T8" s="233"/>
      <c r="U8" s="234">
        <f t="shared" si="1"/>
        <v>0</v>
      </c>
      <c r="V8" s="234">
        <f t="shared" si="2"/>
        <v>0</v>
      </c>
      <c r="W8" s="234">
        <f t="shared" si="4"/>
        <v>0</v>
      </c>
      <c r="X8" s="235">
        <f t="shared" si="3"/>
        <v>0</v>
      </c>
    </row>
    <row r="9" ht="87.0" customHeight="1">
      <c r="B9" s="440" t="s">
        <v>333</v>
      </c>
      <c r="C9" s="218"/>
      <c r="D9" s="217">
        <v>10.0</v>
      </c>
      <c r="E9" s="217" t="s">
        <v>334</v>
      </c>
      <c r="F9" s="439">
        <v>110.0</v>
      </c>
      <c r="G9" s="220"/>
      <c r="H9" s="221"/>
      <c r="I9" s="245"/>
      <c r="J9" s="237"/>
      <c r="K9" s="246"/>
      <c r="L9" s="225"/>
      <c r="M9" s="226"/>
      <c r="N9" s="227"/>
      <c r="O9" s="228"/>
      <c r="P9" s="229"/>
      <c r="Q9" s="230"/>
      <c r="R9" s="231"/>
      <c r="S9" s="232"/>
      <c r="T9" s="233"/>
      <c r="U9" s="234">
        <f t="shared" si="1"/>
        <v>0</v>
      </c>
      <c r="V9" s="234">
        <f t="shared" si="2"/>
        <v>0</v>
      </c>
      <c r="W9" s="234">
        <f>U9*0.8</f>
        <v>0</v>
      </c>
      <c r="X9" s="235">
        <f t="shared" si="3"/>
        <v>0</v>
      </c>
    </row>
    <row r="10" ht="87.0" customHeight="1">
      <c r="B10" s="236" t="s">
        <v>335</v>
      </c>
      <c r="C10" s="218"/>
      <c r="D10" s="217">
        <v>6.0</v>
      </c>
      <c r="E10" s="217" t="s">
        <v>336</v>
      </c>
      <c r="F10" s="439">
        <v>140.0</v>
      </c>
      <c r="G10" s="220"/>
      <c r="H10" s="221"/>
      <c r="I10" s="245"/>
      <c r="J10" s="237"/>
      <c r="K10" s="246"/>
      <c r="L10" s="225"/>
      <c r="M10" s="226"/>
      <c r="N10" s="227"/>
      <c r="O10" s="228"/>
      <c r="P10" s="229"/>
      <c r="Q10" s="230"/>
      <c r="R10" s="231"/>
      <c r="S10" s="232"/>
      <c r="T10" s="233"/>
      <c r="U10" s="234">
        <f t="shared" si="1"/>
        <v>0</v>
      </c>
      <c r="V10" s="234">
        <f t="shared" si="2"/>
        <v>0</v>
      </c>
      <c r="W10" s="234">
        <f>U10*0.72</f>
        <v>0</v>
      </c>
      <c r="X10" s="235">
        <f t="shared" si="3"/>
        <v>0</v>
      </c>
    </row>
    <row r="11" ht="88.5" customHeight="1">
      <c r="B11" s="236" t="s">
        <v>337</v>
      </c>
      <c r="C11" s="218"/>
      <c r="D11" s="217">
        <v>6.0</v>
      </c>
      <c r="E11" s="217" t="s">
        <v>338</v>
      </c>
      <c r="F11" s="439">
        <v>175.0</v>
      </c>
      <c r="G11" s="220"/>
      <c r="H11" s="221"/>
      <c r="I11" s="245"/>
      <c r="J11" s="237"/>
      <c r="K11" s="246"/>
      <c r="L11" s="225"/>
      <c r="M11" s="226"/>
      <c r="N11" s="227"/>
      <c r="O11" s="228"/>
      <c r="P11" s="229"/>
      <c r="Q11" s="230"/>
      <c r="R11" s="231"/>
      <c r="S11" s="232"/>
      <c r="T11" s="233"/>
      <c r="U11" s="234">
        <f t="shared" si="1"/>
        <v>0</v>
      </c>
      <c r="V11" s="234">
        <f t="shared" si="2"/>
        <v>0</v>
      </c>
      <c r="W11" s="234">
        <f>U11*1.1</f>
        <v>0</v>
      </c>
      <c r="X11" s="235">
        <f t="shared" si="3"/>
        <v>0</v>
      </c>
    </row>
    <row r="12" ht="90.75" customHeight="1">
      <c r="B12" s="441" t="s">
        <v>85</v>
      </c>
      <c r="C12" s="217"/>
      <c r="D12" s="217">
        <v>3.0</v>
      </c>
      <c r="E12" s="217" t="s">
        <v>339</v>
      </c>
      <c r="F12" s="439">
        <v>170.0</v>
      </c>
      <c r="G12" s="220"/>
      <c r="H12" s="221"/>
      <c r="I12" s="245"/>
      <c r="J12" s="237"/>
      <c r="K12" s="246"/>
      <c r="L12" s="225"/>
      <c r="M12" s="226"/>
      <c r="N12" s="227"/>
      <c r="O12" s="228"/>
      <c r="P12" s="229"/>
      <c r="Q12" s="230"/>
      <c r="R12" s="231"/>
      <c r="S12" s="232"/>
      <c r="T12" s="233"/>
      <c r="U12" s="234">
        <f t="shared" si="1"/>
        <v>0</v>
      </c>
      <c r="V12" s="234">
        <f t="shared" si="2"/>
        <v>0</v>
      </c>
      <c r="W12" s="234">
        <f>U12*0.94</f>
        <v>0</v>
      </c>
      <c r="X12" s="235">
        <f t="shared" si="3"/>
        <v>0</v>
      </c>
    </row>
    <row r="13" ht="90.0" customHeight="1">
      <c r="B13" s="441" t="s">
        <v>87</v>
      </c>
      <c r="C13" s="217"/>
      <c r="D13" s="217">
        <v>3.0</v>
      </c>
      <c r="E13" s="217" t="s">
        <v>340</v>
      </c>
      <c r="F13" s="439">
        <v>160.0</v>
      </c>
      <c r="G13" s="220"/>
      <c r="H13" s="221"/>
      <c r="I13" s="245"/>
      <c r="J13" s="237"/>
      <c r="K13" s="246"/>
      <c r="L13" s="225"/>
      <c r="M13" s="226"/>
      <c r="N13" s="227"/>
      <c r="O13" s="228"/>
      <c r="P13" s="229"/>
      <c r="Q13" s="230"/>
      <c r="R13" s="231"/>
      <c r="S13" s="232"/>
      <c r="T13" s="233"/>
      <c r="U13" s="234">
        <f t="shared" si="1"/>
        <v>0</v>
      </c>
      <c r="V13" s="234">
        <f t="shared" si="2"/>
        <v>0</v>
      </c>
      <c r="W13" s="234">
        <f>U13*0.89</f>
        <v>0</v>
      </c>
      <c r="X13" s="235">
        <f t="shared" si="3"/>
        <v>0</v>
      </c>
    </row>
    <row r="14" ht="91.5" customHeight="1">
      <c r="B14" s="441" t="s">
        <v>341</v>
      </c>
      <c r="C14" s="217"/>
      <c r="D14" s="217">
        <v>2.0</v>
      </c>
      <c r="E14" s="217" t="s">
        <v>342</v>
      </c>
      <c r="F14" s="439">
        <v>205.0</v>
      </c>
      <c r="G14" s="220"/>
      <c r="H14" s="221"/>
      <c r="I14" s="245"/>
      <c r="J14" s="237"/>
      <c r="K14" s="246"/>
      <c r="L14" s="225"/>
      <c r="M14" s="226"/>
      <c r="N14" s="227"/>
      <c r="O14" s="228"/>
      <c r="P14" s="229"/>
      <c r="Q14" s="230"/>
      <c r="R14" s="231"/>
      <c r="S14" s="232"/>
      <c r="T14" s="233"/>
      <c r="U14" s="234">
        <f t="shared" si="1"/>
        <v>0</v>
      </c>
      <c r="V14" s="234">
        <f t="shared" si="2"/>
        <v>0</v>
      </c>
      <c r="W14" s="234">
        <f>U14*0.6</f>
        <v>0</v>
      </c>
      <c r="X14" s="235">
        <f t="shared" si="3"/>
        <v>0</v>
      </c>
    </row>
    <row r="15" ht="91.5" customHeight="1">
      <c r="B15" s="441" t="s">
        <v>343</v>
      </c>
      <c r="C15" s="217"/>
      <c r="D15" s="217">
        <v>2.0</v>
      </c>
      <c r="E15" s="217" t="s">
        <v>344</v>
      </c>
      <c r="F15" s="442">
        <v>100.0</v>
      </c>
      <c r="G15" s="220"/>
      <c r="H15" s="221"/>
      <c r="I15" s="245"/>
      <c r="J15" s="237"/>
      <c r="K15" s="246"/>
      <c r="L15" s="225"/>
      <c r="M15" s="226"/>
      <c r="N15" s="227"/>
      <c r="O15" s="228"/>
      <c r="P15" s="229"/>
      <c r="Q15" s="230"/>
      <c r="R15" s="231"/>
      <c r="S15" s="232"/>
      <c r="T15" s="233"/>
      <c r="U15" s="234">
        <f t="shared" si="1"/>
        <v>0</v>
      </c>
      <c r="V15" s="234">
        <f t="shared" si="2"/>
        <v>0</v>
      </c>
      <c r="W15" s="234">
        <f>U12*0.98</f>
        <v>0</v>
      </c>
      <c r="X15" s="235">
        <f t="shared" si="3"/>
        <v>0</v>
      </c>
    </row>
    <row r="16" ht="89.25" customHeight="1">
      <c r="B16" s="363" t="s">
        <v>91</v>
      </c>
      <c r="C16" s="157"/>
      <c r="D16" s="157">
        <v>2.0</v>
      </c>
      <c r="E16" s="157" t="s">
        <v>345</v>
      </c>
      <c r="F16" s="362">
        <v>86.0</v>
      </c>
      <c r="G16" s="220"/>
      <c r="H16" s="221"/>
      <c r="I16" s="245"/>
      <c r="J16" s="237"/>
      <c r="K16" s="246"/>
      <c r="L16" s="225"/>
      <c r="M16" s="226"/>
      <c r="N16" s="227"/>
      <c r="O16" s="228"/>
      <c r="P16" s="229"/>
      <c r="Q16" s="230"/>
      <c r="R16" s="231"/>
      <c r="S16" s="443"/>
      <c r="T16" s="233"/>
      <c r="U16" s="234">
        <f t="shared" si="1"/>
        <v>0</v>
      </c>
      <c r="V16" s="234">
        <f t="shared" si="2"/>
        <v>0</v>
      </c>
      <c r="W16" s="234">
        <f>U13*0.77</f>
        <v>0</v>
      </c>
      <c r="X16" s="235">
        <f t="shared" si="3"/>
        <v>0</v>
      </c>
    </row>
    <row r="17" ht="89.25" customHeight="1">
      <c r="B17" s="363" t="s">
        <v>346</v>
      </c>
      <c r="C17" s="157"/>
      <c r="D17" s="157">
        <v>2.0</v>
      </c>
      <c r="E17" s="157" t="s">
        <v>347</v>
      </c>
      <c r="F17" s="362">
        <v>128.0</v>
      </c>
      <c r="G17" s="220"/>
      <c r="H17" s="221"/>
      <c r="I17" s="245"/>
      <c r="J17" s="237"/>
      <c r="K17" s="246"/>
      <c r="L17" s="225"/>
      <c r="M17" s="226"/>
      <c r="N17" s="227"/>
      <c r="O17" s="228"/>
      <c r="P17" s="229"/>
      <c r="Q17" s="230"/>
      <c r="R17" s="231"/>
      <c r="S17" s="443"/>
      <c r="T17" s="233"/>
      <c r="U17" s="234">
        <f t="shared" si="1"/>
        <v>0</v>
      </c>
      <c r="V17" s="234">
        <f t="shared" si="2"/>
        <v>0</v>
      </c>
      <c r="W17" s="234">
        <f>U13*1.41</f>
        <v>0</v>
      </c>
      <c r="X17" s="235">
        <f t="shared" si="3"/>
        <v>0</v>
      </c>
    </row>
    <row r="18" ht="90.0" customHeight="1">
      <c r="A18" s="444" t="s">
        <v>348</v>
      </c>
      <c r="B18" s="444" t="s">
        <v>349</v>
      </c>
      <c r="C18" s="134"/>
      <c r="D18" s="157">
        <v>7.0</v>
      </c>
      <c r="E18" s="283" t="s">
        <v>350</v>
      </c>
      <c r="F18" s="362">
        <v>1370.0</v>
      </c>
      <c r="G18" s="220"/>
      <c r="H18" s="221"/>
      <c r="I18" s="245"/>
      <c r="J18" s="237"/>
      <c r="K18" s="246"/>
      <c r="L18" s="225"/>
      <c r="M18" s="226"/>
      <c r="N18" s="227"/>
      <c r="O18" s="228"/>
      <c r="P18" s="229"/>
      <c r="Q18" s="230"/>
      <c r="R18" s="231"/>
      <c r="S18" s="443"/>
      <c r="T18" s="233"/>
      <c r="U18" s="234">
        <f t="shared" si="1"/>
        <v>0</v>
      </c>
      <c r="V18" s="234">
        <f t="shared" si="2"/>
        <v>0</v>
      </c>
      <c r="W18" s="234"/>
      <c r="X18" s="235">
        <f t="shared" si="3"/>
        <v>0</v>
      </c>
    </row>
    <row r="19" ht="90.0" customHeight="1">
      <c r="A19" s="444" t="s">
        <v>348</v>
      </c>
      <c r="B19" s="444" t="s">
        <v>351</v>
      </c>
      <c r="C19" s="134"/>
      <c r="D19" s="157">
        <v>11.0</v>
      </c>
      <c r="E19" s="283"/>
      <c r="F19" s="362">
        <v>2045.0</v>
      </c>
      <c r="G19" s="220"/>
      <c r="H19" s="221"/>
      <c r="I19" s="245"/>
      <c r="J19" s="237"/>
      <c r="K19" s="246"/>
      <c r="L19" s="225"/>
      <c r="M19" s="226"/>
      <c r="N19" s="227"/>
      <c r="O19" s="228"/>
      <c r="P19" s="229"/>
      <c r="Q19" s="230"/>
      <c r="R19" s="231"/>
      <c r="S19" s="443"/>
      <c r="T19" s="233"/>
      <c r="U19" s="234">
        <f t="shared" si="1"/>
        <v>0</v>
      </c>
      <c r="V19" s="234">
        <f t="shared" si="2"/>
        <v>0</v>
      </c>
      <c r="W19" s="234"/>
      <c r="X19" s="235">
        <f t="shared" si="3"/>
        <v>0</v>
      </c>
    </row>
    <row r="20" ht="90.0" customHeight="1">
      <c r="A20" s="444" t="s">
        <v>348</v>
      </c>
      <c r="B20" s="444" t="s">
        <v>352</v>
      </c>
      <c r="C20" s="134"/>
      <c r="D20" s="157">
        <v>18.0</v>
      </c>
      <c r="E20" s="445" t="s">
        <v>353</v>
      </c>
      <c r="F20" s="362">
        <v>3003.0</v>
      </c>
      <c r="G20" s="220"/>
      <c r="H20" s="221"/>
      <c r="I20" s="245"/>
      <c r="J20" s="237"/>
      <c r="K20" s="246"/>
      <c r="L20" s="225"/>
      <c r="M20" s="226"/>
      <c r="N20" s="227"/>
      <c r="O20" s="228"/>
      <c r="P20" s="229"/>
      <c r="Q20" s="230"/>
      <c r="R20" s="231"/>
      <c r="S20" s="443"/>
      <c r="T20" s="233"/>
      <c r="U20" s="234">
        <f t="shared" si="1"/>
        <v>0</v>
      </c>
      <c r="V20" s="234">
        <f t="shared" si="2"/>
        <v>0</v>
      </c>
      <c r="W20" s="234"/>
      <c r="X20" s="235">
        <f t="shared" si="3"/>
        <v>0</v>
      </c>
    </row>
    <row r="21">
      <c r="F21" s="2"/>
      <c r="G21" s="191">
        <f t="shared" ref="G21:X21" si="5">SUM(G6:G20)</f>
        <v>0</v>
      </c>
      <c r="H21" s="191">
        <f t="shared" si="5"/>
        <v>0</v>
      </c>
      <c r="I21" s="191">
        <f t="shared" si="5"/>
        <v>0</v>
      </c>
      <c r="J21" s="191">
        <f t="shared" si="5"/>
        <v>0</v>
      </c>
      <c r="K21" s="191">
        <f t="shared" si="5"/>
        <v>0</v>
      </c>
      <c r="L21" s="191">
        <f t="shared" si="5"/>
        <v>0</v>
      </c>
      <c r="M21" s="191">
        <f t="shared" si="5"/>
        <v>0</v>
      </c>
      <c r="N21" s="191">
        <f t="shared" si="5"/>
        <v>0</v>
      </c>
      <c r="O21" s="191">
        <f t="shared" si="5"/>
        <v>0</v>
      </c>
      <c r="P21" s="191">
        <f t="shared" si="5"/>
        <v>0</v>
      </c>
      <c r="Q21" s="191">
        <f t="shared" si="5"/>
        <v>0</v>
      </c>
      <c r="R21" s="191">
        <f t="shared" si="5"/>
        <v>0</v>
      </c>
      <c r="S21" s="191">
        <f t="shared" si="5"/>
        <v>0</v>
      </c>
      <c r="T21" s="191">
        <f t="shared" si="5"/>
        <v>0</v>
      </c>
      <c r="U21" s="191">
        <f t="shared" si="5"/>
        <v>0</v>
      </c>
      <c r="V21" s="191">
        <f t="shared" si="5"/>
        <v>0</v>
      </c>
      <c r="W21" s="191">
        <f t="shared" si="5"/>
        <v>0</v>
      </c>
      <c r="X21" s="192">
        <f t="shared" si="5"/>
        <v>0</v>
      </c>
    </row>
    <row r="22">
      <c r="F22" s="2"/>
      <c r="X22" s="2"/>
    </row>
    <row r="23">
      <c r="F23" s="2"/>
      <c r="X23" s="2"/>
    </row>
    <row r="24" ht="15.75" customHeight="1">
      <c r="F24" s="2"/>
      <c r="X24" s="2"/>
    </row>
    <row r="25" ht="15.75" customHeight="1">
      <c r="F25" s="2"/>
      <c r="X25" s="2"/>
    </row>
    <row r="26" ht="15.75" customHeight="1">
      <c r="F26" s="2"/>
      <c r="X26" s="2"/>
    </row>
    <row r="27" ht="15.75" customHeight="1">
      <c r="F27" s="2"/>
      <c r="X27" s="2"/>
    </row>
    <row r="28" ht="15.75" customHeight="1">
      <c r="F28" s="2"/>
      <c r="X28" s="2"/>
    </row>
    <row r="29" ht="15.75" customHeight="1">
      <c r="F29" s="2"/>
      <c r="X29" s="2"/>
    </row>
    <row r="30" ht="15.75" customHeight="1">
      <c r="F30" s="2"/>
      <c r="X30" s="2"/>
    </row>
    <row r="31" ht="15.75" customHeight="1">
      <c r="F31" s="2"/>
      <c r="X31" s="2"/>
    </row>
    <row r="32" ht="15.75" customHeight="1">
      <c r="F32" s="2"/>
      <c r="X32" s="2"/>
    </row>
    <row r="33" ht="15.75" customHeight="1">
      <c r="F33" s="2"/>
      <c r="X33" s="2"/>
    </row>
    <row r="34" ht="15.75" customHeight="1">
      <c r="F34" s="2"/>
      <c r="X34" s="2"/>
    </row>
    <row r="35" ht="15.75" customHeight="1">
      <c r="F35" s="2"/>
      <c r="X35" s="2"/>
    </row>
    <row r="36" ht="15.75" customHeight="1">
      <c r="F36" s="2"/>
      <c r="X36" s="2"/>
    </row>
    <row r="37" ht="15.75" customHeight="1">
      <c r="F37" s="2"/>
      <c r="X37" s="2"/>
    </row>
    <row r="38" ht="15.75" customHeight="1">
      <c r="F38" s="2"/>
      <c r="X38" s="2"/>
    </row>
    <row r="39" ht="15.75" customHeight="1">
      <c r="F39" s="2"/>
      <c r="X39" s="2"/>
    </row>
    <row r="40" ht="15.75" customHeight="1">
      <c r="F40" s="2"/>
      <c r="X40" s="2"/>
    </row>
    <row r="41" ht="15.75" customHeight="1">
      <c r="F41" s="2"/>
      <c r="X41" s="2"/>
    </row>
    <row r="42" ht="15.75" customHeight="1">
      <c r="F42" s="2"/>
      <c r="X42" s="2"/>
    </row>
    <row r="43" ht="15.75" customHeight="1">
      <c r="F43" s="2"/>
      <c r="X43" s="2"/>
    </row>
    <row r="44" ht="15.75" customHeight="1">
      <c r="F44" s="2"/>
      <c r="X44" s="2"/>
    </row>
    <row r="45" ht="15.75" customHeight="1">
      <c r="F45" s="2"/>
      <c r="X45" s="2"/>
    </row>
    <row r="46" ht="15.75" customHeight="1">
      <c r="F46" s="2"/>
      <c r="X46" s="2"/>
    </row>
    <row r="47" ht="15.75" customHeight="1">
      <c r="F47" s="2"/>
      <c r="X47" s="2"/>
    </row>
    <row r="48" ht="15.75" customHeight="1">
      <c r="F48" s="2"/>
      <c r="X48" s="2"/>
    </row>
    <row r="49" ht="15.75" customHeight="1">
      <c r="F49" s="2"/>
      <c r="X49" s="2"/>
    </row>
    <row r="50" ht="15.75" customHeight="1">
      <c r="F50" s="2"/>
      <c r="X50" s="2"/>
    </row>
    <row r="51" ht="15.75" customHeight="1">
      <c r="F51" s="2"/>
      <c r="X51" s="2"/>
    </row>
    <row r="52" ht="15.75" customHeight="1">
      <c r="F52" s="2"/>
      <c r="X52" s="2"/>
    </row>
    <row r="53" ht="15.75" customHeight="1">
      <c r="F53" s="2"/>
      <c r="X53" s="2"/>
    </row>
    <row r="54" ht="15.75" customHeight="1">
      <c r="F54" s="2"/>
      <c r="X54" s="2"/>
    </row>
    <row r="55" ht="15.75" customHeight="1">
      <c r="F55" s="2"/>
      <c r="X55" s="2"/>
    </row>
    <row r="56" ht="15.75" customHeight="1">
      <c r="F56" s="2"/>
      <c r="X56" s="2"/>
    </row>
    <row r="57" ht="15.75" customHeight="1">
      <c r="F57" s="2"/>
      <c r="X57" s="2"/>
    </row>
    <row r="58" ht="15.75" customHeight="1">
      <c r="F58" s="2"/>
      <c r="X58" s="2"/>
    </row>
    <row r="59" ht="15.75" customHeight="1">
      <c r="F59" s="2"/>
      <c r="X59" s="2"/>
    </row>
    <row r="60" ht="15.75" customHeight="1">
      <c r="F60" s="2"/>
      <c r="X60" s="2"/>
    </row>
    <row r="61" ht="15.75" customHeight="1">
      <c r="F61" s="2"/>
      <c r="X61" s="2"/>
    </row>
    <row r="62" ht="15.75" customHeight="1">
      <c r="F62" s="2"/>
      <c r="X62" s="2"/>
    </row>
    <row r="63" ht="15.75" customHeight="1">
      <c r="F63" s="2"/>
      <c r="X63" s="2"/>
    </row>
    <row r="64" ht="15.75" customHeight="1">
      <c r="F64" s="2"/>
      <c r="X64" s="2"/>
    </row>
    <row r="65" ht="15.75" customHeight="1">
      <c r="F65" s="2"/>
      <c r="X65" s="2"/>
    </row>
    <row r="66" ht="15.75" customHeight="1">
      <c r="F66" s="2"/>
      <c r="X66" s="2"/>
    </row>
    <row r="67" ht="15.75" customHeight="1">
      <c r="F67" s="2"/>
      <c r="X67" s="2"/>
    </row>
    <row r="68" ht="15.75" customHeight="1">
      <c r="F68" s="2"/>
      <c r="X68" s="2"/>
    </row>
    <row r="69" ht="15.75" customHeight="1">
      <c r="F69" s="2"/>
      <c r="X69" s="2"/>
    </row>
    <row r="70" ht="15.75" customHeight="1">
      <c r="F70" s="2"/>
      <c r="X70" s="2"/>
    </row>
    <row r="71" ht="15.75" customHeight="1">
      <c r="F71" s="2"/>
      <c r="X71" s="2"/>
    </row>
    <row r="72" ht="15.75" customHeight="1">
      <c r="F72" s="2"/>
      <c r="X72" s="2"/>
    </row>
    <row r="73" ht="15.75" customHeight="1">
      <c r="F73" s="2"/>
      <c r="X73" s="2"/>
    </row>
    <row r="74" ht="15.75" customHeight="1">
      <c r="F74" s="2"/>
      <c r="X74" s="2"/>
    </row>
    <row r="75" ht="15.75" customHeight="1">
      <c r="F75" s="2"/>
      <c r="X75" s="2"/>
    </row>
    <row r="76" ht="15.75" customHeight="1">
      <c r="F76" s="2"/>
      <c r="X76" s="2"/>
    </row>
    <row r="77" ht="15.75" customHeight="1">
      <c r="F77" s="2"/>
      <c r="X77" s="2"/>
    </row>
    <row r="78" ht="15.75" customHeight="1">
      <c r="F78" s="2"/>
      <c r="X78" s="2"/>
    </row>
    <row r="79" ht="15.75" customHeight="1">
      <c r="F79" s="2"/>
      <c r="X79" s="2"/>
    </row>
    <row r="80" ht="15.75" customHeight="1">
      <c r="F80" s="2"/>
      <c r="X80" s="2"/>
    </row>
    <row r="81" ht="15.75" customHeight="1">
      <c r="F81" s="2"/>
      <c r="X81" s="2"/>
    </row>
    <row r="82" ht="15.75" customHeight="1">
      <c r="F82" s="2"/>
      <c r="X82" s="2"/>
    </row>
    <row r="83" ht="15.75" customHeight="1">
      <c r="F83" s="2"/>
      <c r="X83" s="2"/>
    </row>
    <row r="84" ht="15.75" customHeight="1">
      <c r="F84" s="2"/>
      <c r="X84" s="2"/>
    </row>
    <row r="85" ht="15.75" customHeight="1">
      <c r="F85" s="2"/>
      <c r="X85" s="2"/>
    </row>
    <row r="86" ht="15.75" customHeight="1">
      <c r="F86" s="2"/>
      <c r="X86" s="2"/>
    </row>
    <row r="87" ht="15.75" customHeight="1">
      <c r="F87" s="2"/>
      <c r="X87" s="2"/>
    </row>
    <row r="88" ht="15.75" customHeight="1">
      <c r="F88" s="2"/>
      <c r="X88" s="2"/>
    </row>
    <row r="89" ht="15.75" customHeight="1">
      <c r="F89" s="2"/>
      <c r="X89" s="2"/>
    </row>
    <row r="90" ht="15.75" customHeight="1">
      <c r="F90" s="2"/>
      <c r="X90" s="2"/>
    </row>
    <row r="91" ht="15.75" customHeight="1">
      <c r="F91" s="2"/>
      <c r="X91" s="2"/>
    </row>
    <row r="92" ht="15.75" customHeight="1">
      <c r="F92" s="2"/>
      <c r="X92" s="2"/>
    </row>
    <row r="93" ht="15.75" customHeight="1">
      <c r="F93" s="2"/>
      <c r="X93" s="2"/>
    </row>
    <row r="94" ht="15.75" customHeight="1">
      <c r="F94" s="2"/>
      <c r="X94" s="2"/>
    </row>
    <row r="95" ht="15.75" customHeight="1">
      <c r="F95" s="2"/>
      <c r="X95" s="2"/>
    </row>
    <row r="96" ht="15.75" customHeight="1">
      <c r="F96" s="2"/>
      <c r="X96" s="2"/>
    </row>
    <row r="97" ht="15.75" customHeight="1">
      <c r="F97" s="2"/>
      <c r="X97" s="2"/>
    </row>
    <row r="98" ht="15.75" customHeight="1">
      <c r="F98" s="2"/>
      <c r="X98" s="2"/>
    </row>
    <row r="99" ht="15.75" customHeight="1">
      <c r="F99" s="2"/>
      <c r="X99" s="2"/>
    </row>
    <row r="100" ht="15.75" customHeight="1">
      <c r="F100" s="2"/>
      <c r="X100" s="2"/>
    </row>
    <row r="101" ht="15.75" customHeight="1">
      <c r="F101" s="2"/>
      <c r="X101" s="2"/>
    </row>
    <row r="102" ht="15.75" customHeight="1">
      <c r="F102" s="2"/>
      <c r="X102" s="2"/>
    </row>
    <row r="103" ht="15.75" customHeight="1">
      <c r="F103" s="2"/>
      <c r="X103" s="2"/>
    </row>
    <row r="104" ht="15.75" customHeight="1">
      <c r="F104" s="2"/>
      <c r="X104" s="2"/>
    </row>
    <row r="105" ht="15.75" customHeight="1">
      <c r="F105" s="2"/>
      <c r="X105" s="2"/>
    </row>
    <row r="106" ht="15.75" customHeight="1">
      <c r="F106" s="2"/>
      <c r="X106" s="2"/>
    </row>
    <row r="107" ht="15.75" customHeight="1">
      <c r="F107" s="2"/>
      <c r="X107" s="2"/>
    </row>
    <row r="108" ht="15.75" customHeight="1">
      <c r="F108" s="2"/>
      <c r="X108" s="2"/>
    </row>
    <row r="109" ht="15.75" customHeight="1">
      <c r="F109" s="2"/>
      <c r="X109" s="2"/>
    </row>
    <row r="110" ht="15.75" customHeight="1">
      <c r="F110" s="2"/>
      <c r="X110" s="2"/>
    </row>
    <row r="111" ht="15.75" customHeight="1">
      <c r="F111" s="2"/>
      <c r="X111" s="2"/>
    </row>
    <row r="112" ht="15.75" customHeight="1">
      <c r="F112" s="2"/>
      <c r="X112" s="2"/>
    </row>
    <row r="113" ht="15.75" customHeight="1">
      <c r="F113" s="2"/>
      <c r="X113" s="2"/>
    </row>
    <row r="114" ht="15.75" customHeight="1">
      <c r="F114" s="2"/>
      <c r="X114" s="2"/>
    </row>
    <row r="115" ht="15.75" customHeight="1">
      <c r="F115" s="2"/>
      <c r="X115" s="2"/>
    </row>
    <row r="116" ht="15.75" customHeight="1">
      <c r="F116" s="2"/>
      <c r="X116" s="2"/>
    </row>
    <row r="117" ht="15.75" customHeight="1">
      <c r="F117" s="2"/>
      <c r="X117" s="2"/>
    </row>
    <row r="118" ht="15.75" customHeight="1">
      <c r="F118" s="2"/>
      <c r="X118" s="2"/>
    </row>
    <row r="119" ht="15.75" customHeight="1">
      <c r="F119" s="2"/>
      <c r="X119" s="2"/>
    </row>
    <row r="120" ht="15.75" customHeight="1">
      <c r="F120" s="2"/>
      <c r="X120" s="2"/>
    </row>
    <row r="121" ht="15.75" customHeight="1">
      <c r="F121" s="2"/>
      <c r="X121" s="2"/>
    </row>
    <row r="122" ht="15.75" customHeight="1">
      <c r="F122" s="2"/>
      <c r="X122" s="2"/>
    </row>
    <row r="123" ht="15.75" customHeight="1">
      <c r="F123" s="2"/>
      <c r="X123" s="2"/>
    </row>
    <row r="124" ht="15.75" customHeight="1">
      <c r="F124" s="2"/>
      <c r="X124" s="2"/>
    </row>
    <row r="125" ht="15.75" customHeight="1">
      <c r="F125" s="2"/>
      <c r="X125" s="2"/>
    </row>
    <row r="126" ht="15.75" customHeight="1">
      <c r="F126" s="2"/>
      <c r="X126" s="2"/>
    </row>
    <row r="127" ht="15.75" customHeight="1">
      <c r="F127" s="2"/>
      <c r="X127" s="2"/>
    </row>
    <row r="128" ht="15.75" customHeight="1">
      <c r="F128" s="2"/>
      <c r="X128" s="2"/>
    </row>
    <row r="129" ht="15.75" customHeight="1">
      <c r="F129" s="2"/>
      <c r="X129" s="2"/>
    </row>
    <row r="130" ht="15.75" customHeight="1">
      <c r="F130" s="2"/>
      <c r="X130" s="2"/>
    </row>
    <row r="131" ht="15.75" customHeight="1">
      <c r="F131" s="2"/>
      <c r="X131" s="2"/>
    </row>
    <row r="132" ht="15.75" customHeight="1">
      <c r="F132" s="2"/>
      <c r="X132" s="2"/>
    </row>
    <row r="133" ht="15.75" customHeight="1">
      <c r="F133" s="2"/>
      <c r="X133" s="2"/>
    </row>
    <row r="134" ht="15.75" customHeight="1">
      <c r="F134" s="2"/>
      <c r="X134" s="2"/>
    </row>
    <row r="135" ht="15.75" customHeight="1">
      <c r="F135" s="2"/>
      <c r="X135" s="2"/>
    </row>
    <row r="136" ht="15.75" customHeight="1">
      <c r="F136" s="2"/>
      <c r="X136" s="2"/>
    </row>
    <row r="137" ht="15.75" customHeight="1">
      <c r="F137" s="2"/>
      <c r="X137" s="2"/>
    </row>
    <row r="138" ht="15.75" customHeight="1">
      <c r="F138" s="2"/>
      <c r="X138" s="2"/>
    </row>
    <row r="139" ht="15.75" customHeight="1">
      <c r="F139" s="2"/>
      <c r="X139" s="2"/>
    </row>
    <row r="140" ht="15.75" customHeight="1">
      <c r="F140" s="2"/>
      <c r="X140" s="2"/>
    </row>
    <row r="141" ht="15.75" customHeight="1">
      <c r="F141" s="2"/>
      <c r="X141" s="2"/>
    </row>
    <row r="142" ht="15.75" customHeight="1">
      <c r="F142" s="2"/>
      <c r="X142" s="2"/>
    </row>
    <row r="143" ht="15.75" customHeight="1">
      <c r="F143" s="2"/>
      <c r="X143" s="2"/>
    </row>
    <row r="144" ht="15.75" customHeight="1">
      <c r="F144" s="2"/>
      <c r="X144" s="2"/>
    </row>
    <row r="145" ht="15.75" customHeight="1">
      <c r="F145" s="2"/>
      <c r="X145" s="2"/>
    </row>
    <row r="146" ht="15.75" customHeight="1">
      <c r="F146" s="2"/>
      <c r="X146" s="2"/>
    </row>
    <row r="147" ht="15.75" customHeight="1">
      <c r="F147" s="2"/>
      <c r="X147" s="2"/>
    </row>
    <row r="148" ht="15.75" customHeight="1">
      <c r="F148" s="2"/>
      <c r="X148" s="2"/>
    </row>
    <row r="149" ht="15.75" customHeight="1">
      <c r="F149" s="2"/>
      <c r="X149" s="2"/>
    </row>
    <row r="150" ht="15.75" customHeight="1">
      <c r="F150" s="2"/>
      <c r="X150" s="2"/>
    </row>
    <row r="151" ht="15.75" customHeight="1">
      <c r="F151" s="2"/>
      <c r="X151" s="2"/>
    </row>
    <row r="152" ht="15.75" customHeight="1">
      <c r="F152" s="2"/>
      <c r="X152" s="2"/>
    </row>
    <row r="153" ht="15.75" customHeight="1">
      <c r="F153" s="2"/>
      <c r="X153" s="2"/>
    </row>
    <row r="154" ht="15.75" customHeight="1">
      <c r="F154" s="2"/>
      <c r="X154" s="2"/>
    </row>
    <row r="155" ht="15.75" customHeight="1">
      <c r="F155" s="2"/>
      <c r="X155" s="2"/>
    </row>
    <row r="156" ht="15.75" customHeight="1">
      <c r="F156" s="2"/>
      <c r="X156" s="2"/>
    </row>
    <row r="157" ht="15.75" customHeight="1">
      <c r="F157" s="2"/>
      <c r="X157" s="2"/>
    </row>
    <row r="158" ht="15.75" customHeight="1">
      <c r="F158" s="2"/>
      <c r="X158" s="2"/>
    </row>
    <row r="159" ht="15.75" customHeight="1">
      <c r="F159" s="2"/>
      <c r="X159" s="2"/>
    </row>
    <row r="160" ht="15.75" customHeight="1">
      <c r="F160" s="2"/>
      <c r="X160" s="2"/>
    </row>
    <row r="161" ht="15.75" customHeight="1">
      <c r="F161" s="2"/>
      <c r="X161" s="2"/>
    </row>
    <row r="162" ht="15.75" customHeight="1">
      <c r="F162" s="2"/>
      <c r="X162" s="2"/>
    </row>
    <row r="163" ht="15.75" customHeight="1">
      <c r="F163" s="2"/>
      <c r="X163" s="2"/>
    </row>
    <row r="164" ht="15.75" customHeight="1">
      <c r="F164" s="2"/>
      <c r="X164" s="2"/>
    </row>
    <row r="165" ht="15.75" customHeight="1">
      <c r="F165" s="2"/>
      <c r="X165" s="2"/>
    </row>
    <row r="166" ht="15.75" customHeight="1">
      <c r="F166" s="2"/>
      <c r="X166" s="2"/>
    </row>
    <row r="167" ht="15.75" customHeight="1">
      <c r="F167" s="2"/>
      <c r="X167" s="2"/>
    </row>
    <row r="168" ht="15.75" customHeight="1">
      <c r="F168" s="2"/>
      <c r="X168" s="2"/>
    </row>
    <row r="169" ht="15.75" customHeight="1">
      <c r="F169" s="2"/>
      <c r="X169" s="2"/>
    </row>
    <row r="170" ht="15.75" customHeight="1">
      <c r="F170" s="2"/>
      <c r="X170" s="2"/>
    </row>
    <row r="171" ht="15.75" customHeight="1">
      <c r="F171" s="2"/>
      <c r="X171" s="2"/>
    </row>
    <row r="172" ht="15.75" customHeight="1">
      <c r="F172" s="2"/>
      <c r="X172" s="2"/>
    </row>
    <row r="173" ht="15.75" customHeight="1">
      <c r="F173" s="2"/>
      <c r="X173" s="2"/>
    </row>
    <row r="174" ht="15.75" customHeight="1">
      <c r="F174" s="2"/>
      <c r="X174" s="2"/>
    </row>
    <row r="175" ht="15.75" customHeight="1">
      <c r="F175" s="2"/>
      <c r="X175" s="2"/>
    </row>
    <row r="176" ht="15.75" customHeight="1">
      <c r="F176" s="2"/>
      <c r="X176" s="2"/>
    </row>
    <row r="177" ht="15.75" customHeight="1">
      <c r="F177" s="2"/>
      <c r="X177" s="2"/>
    </row>
    <row r="178" ht="15.75" customHeight="1">
      <c r="F178" s="2"/>
      <c r="X178" s="2"/>
    </row>
    <row r="179" ht="15.75" customHeight="1">
      <c r="F179" s="2"/>
      <c r="X179" s="2"/>
    </row>
    <row r="180" ht="15.75" customHeight="1">
      <c r="F180" s="2"/>
      <c r="X180" s="2"/>
    </row>
    <row r="181" ht="15.75" customHeight="1">
      <c r="F181" s="2"/>
      <c r="X181" s="2"/>
    </row>
    <row r="182" ht="15.75" customHeight="1">
      <c r="F182" s="2"/>
      <c r="X182" s="2"/>
    </row>
    <row r="183" ht="15.75" customHeight="1">
      <c r="F183" s="2"/>
      <c r="X183" s="2"/>
    </row>
    <row r="184" ht="15.75" customHeight="1">
      <c r="F184" s="2"/>
      <c r="X184" s="2"/>
    </row>
    <row r="185" ht="15.75" customHeight="1">
      <c r="F185" s="2"/>
      <c r="X185" s="2"/>
    </row>
    <row r="186" ht="15.75" customHeight="1">
      <c r="F186" s="2"/>
      <c r="X186" s="2"/>
    </row>
    <row r="187" ht="15.75" customHeight="1">
      <c r="F187" s="2"/>
      <c r="X187" s="2"/>
    </row>
    <row r="188" ht="15.75" customHeight="1">
      <c r="F188" s="2"/>
      <c r="X188" s="2"/>
    </row>
    <row r="189" ht="15.75" customHeight="1">
      <c r="F189" s="2"/>
      <c r="X189" s="2"/>
    </row>
    <row r="190" ht="15.75" customHeight="1">
      <c r="F190" s="2"/>
      <c r="X190" s="2"/>
    </row>
    <row r="191" ht="15.75" customHeight="1">
      <c r="F191" s="2"/>
      <c r="X191" s="2"/>
    </row>
    <row r="192" ht="15.75" customHeight="1">
      <c r="F192" s="2"/>
      <c r="X192" s="2"/>
    </row>
    <row r="193" ht="15.75" customHeight="1">
      <c r="F193" s="2"/>
      <c r="X193" s="2"/>
    </row>
    <row r="194" ht="15.75" customHeight="1">
      <c r="F194" s="2"/>
      <c r="X194" s="2"/>
    </row>
    <row r="195" ht="15.75" customHeight="1">
      <c r="F195" s="2"/>
      <c r="X195" s="2"/>
    </row>
    <row r="196" ht="15.75" customHeight="1">
      <c r="F196" s="2"/>
      <c r="X196" s="2"/>
    </row>
    <row r="197" ht="15.75" customHeight="1">
      <c r="F197" s="2"/>
      <c r="X197" s="2"/>
    </row>
    <row r="198" ht="15.75" customHeight="1">
      <c r="F198" s="2"/>
      <c r="X198" s="2"/>
    </row>
    <row r="199" ht="15.75" customHeight="1">
      <c r="F199" s="2"/>
      <c r="X199" s="2"/>
    </row>
    <row r="200" ht="15.75" customHeight="1">
      <c r="F200" s="2"/>
      <c r="X200" s="2"/>
    </row>
    <row r="201" ht="15.75" customHeight="1">
      <c r="F201" s="2"/>
      <c r="X201" s="2"/>
    </row>
    <row r="202" ht="15.75" customHeight="1">
      <c r="F202" s="2"/>
      <c r="X202" s="2"/>
    </row>
    <row r="203" ht="15.75" customHeight="1">
      <c r="F203" s="2"/>
      <c r="X203" s="2"/>
    </row>
    <row r="204" ht="15.75" customHeight="1">
      <c r="F204" s="2"/>
      <c r="X204" s="2"/>
    </row>
    <row r="205" ht="15.75" customHeight="1">
      <c r="F205" s="2"/>
      <c r="X205" s="2"/>
    </row>
    <row r="206" ht="15.75" customHeight="1">
      <c r="F206" s="2"/>
      <c r="X206" s="2"/>
    </row>
    <row r="207" ht="15.75" customHeight="1">
      <c r="F207" s="2"/>
      <c r="X207" s="2"/>
    </row>
    <row r="208" ht="15.75" customHeight="1">
      <c r="F208" s="2"/>
      <c r="X208" s="2"/>
    </row>
    <row r="209" ht="15.75" customHeight="1">
      <c r="F209" s="2"/>
      <c r="X209" s="2"/>
    </row>
    <row r="210" ht="15.75" customHeight="1">
      <c r="F210" s="2"/>
      <c r="X210" s="2"/>
    </row>
    <row r="211" ht="15.75" customHeight="1">
      <c r="F211" s="2"/>
      <c r="X211" s="2"/>
    </row>
    <row r="212" ht="15.75" customHeight="1">
      <c r="F212" s="2"/>
      <c r="X212" s="2"/>
    </row>
    <row r="213" ht="15.75" customHeight="1">
      <c r="F213" s="2"/>
      <c r="X213" s="2"/>
    </row>
    <row r="214" ht="15.75" customHeight="1">
      <c r="F214" s="2"/>
      <c r="X214" s="2"/>
    </row>
    <row r="215" ht="15.75" customHeight="1">
      <c r="F215" s="2"/>
      <c r="X215" s="2"/>
    </row>
    <row r="216" ht="15.75" customHeight="1">
      <c r="F216" s="2"/>
      <c r="X216" s="2"/>
    </row>
    <row r="217" ht="15.75" customHeight="1">
      <c r="F217" s="2"/>
      <c r="X217" s="2"/>
    </row>
    <row r="218" ht="15.75" customHeight="1">
      <c r="F218" s="2"/>
      <c r="X218" s="2"/>
    </row>
    <row r="219" ht="15.75" customHeight="1">
      <c r="F219" s="2"/>
      <c r="X219" s="2"/>
    </row>
    <row r="220" ht="15.75" customHeight="1">
      <c r="F220" s="2"/>
      <c r="X220" s="2"/>
    </row>
    <row r="221" ht="15.75" customHeight="1">
      <c r="F221" s="2"/>
      <c r="X221" s="2"/>
    </row>
    <row r="222" ht="15.75" customHeight="1">
      <c r="F222" s="2"/>
      <c r="X222" s="2"/>
    </row>
    <row r="223" ht="15.75" customHeight="1">
      <c r="F223" s="2"/>
      <c r="X223" s="2"/>
    </row>
    <row r="224" ht="15.75" customHeight="1">
      <c r="F224" s="2"/>
      <c r="X224" s="2"/>
    </row>
    <row r="225" ht="15.75" customHeight="1">
      <c r="F225" s="2"/>
      <c r="X225" s="2"/>
    </row>
    <row r="226" ht="15.75" customHeight="1">
      <c r="F226" s="2"/>
      <c r="X226" s="2"/>
    </row>
    <row r="227" ht="15.75" customHeight="1">
      <c r="F227" s="2"/>
      <c r="X227" s="2"/>
    </row>
    <row r="228" ht="15.75" customHeight="1">
      <c r="F228" s="2"/>
      <c r="X228" s="2"/>
    </row>
    <row r="229" ht="15.75" customHeight="1">
      <c r="F229" s="2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  <row r="1001" ht="15.75" customHeight="1">
      <c r="F1001" s="2"/>
      <c r="X1001" s="2"/>
    </row>
    <row r="1002" ht="15.75" customHeight="1">
      <c r="F1002" s="2"/>
      <c r="X1002" s="2"/>
    </row>
    <row r="1003" ht="15.75" customHeight="1">
      <c r="F1003" s="2"/>
      <c r="X1003" s="2"/>
    </row>
  </sheetData>
  <mergeCells count="1">
    <mergeCell ref="B3:D3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29"/>
    <col customWidth="1" min="3" max="3" width="19.29"/>
    <col customWidth="1" min="4" max="4" width="8.29"/>
    <col customWidth="1" min="5" max="5" width="6.0"/>
    <col customWidth="1" min="6" max="6" width="8.43"/>
    <col customWidth="1" min="7" max="20" width="9.14"/>
    <col customWidth="1" min="21" max="21" width="5.14"/>
    <col customWidth="1" min="22" max="22" width="7.0"/>
    <col customWidth="1" min="23" max="23" width="8.14"/>
    <col customWidth="1" min="24" max="24" width="11.71"/>
  </cols>
  <sheetData>
    <row r="1">
      <c r="F1" s="3"/>
      <c r="X1" s="2"/>
    </row>
    <row r="2">
      <c r="B2" s="446" t="s">
        <v>26</v>
      </c>
      <c r="F2" s="3"/>
      <c r="X2" s="2"/>
    </row>
    <row r="3" ht="34.5" customHeight="1">
      <c r="F3" s="3"/>
      <c r="G3" s="195" t="s">
        <v>79</v>
      </c>
      <c r="H3" s="196" t="s">
        <v>56</v>
      </c>
      <c r="I3" s="241" t="s">
        <v>57</v>
      </c>
      <c r="J3" s="198" t="s">
        <v>58</v>
      </c>
      <c r="K3" s="242" t="s">
        <v>59</v>
      </c>
      <c r="L3" s="200" t="s">
        <v>60</v>
      </c>
      <c r="M3" s="201" t="s">
        <v>61</v>
      </c>
      <c r="N3" s="202" t="s">
        <v>62</v>
      </c>
      <c r="O3" s="203" t="s">
        <v>63</v>
      </c>
      <c r="P3" s="204" t="s">
        <v>64</v>
      </c>
      <c r="Q3" s="205" t="s">
        <v>65</v>
      </c>
      <c r="R3" s="206" t="s">
        <v>66</v>
      </c>
      <c r="S3" s="207" t="s">
        <v>67</v>
      </c>
      <c r="T3" s="208" t="s">
        <v>68</v>
      </c>
      <c r="X3" s="2"/>
    </row>
    <row r="4">
      <c r="B4" s="209" t="s">
        <v>69</v>
      </c>
      <c r="C4" s="210" t="s">
        <v>269</v>
      </c>
      <c r="D4" s="211" t="s">
        <v>71</v>
      </c>
      <c r="E4" s="211" t="s">
        <v>72</v>
      </c>
      <c r="F4" s="212" t="s">
        <v>73</v>
      </c>
      <c r="G4" s="382">
        <v>2.0</v>
      </c>
      <c r="H4" s="383">
        <v>5.0</v>
      </c>
      <c r="I4" s="384">
        <v>7.0</v>
      </c>
      <c r="J4" s="385">
        <v>10.0</v>
      </c>
      <c r="K4" s="386">
        <v>11.0</v>
      </c>
      <c r="L4" s="387">
        <v>12.0</v>
      </c>
      <c r="M4" s="388">
        <v>13.0</v>
      </c>
      <c r="N4" s="389">
        <v>16.0</v>
      </c>
      <c r="O4" s="390">
        <v>27.0</v>
      </c>
      <c r="P4" s="391">
        <v>69.0</v>
      </c>
      <c r="Q4" s="392">
        <v>76.0</v>
      </c>
      <c r="R4" s="393">
        <v>77.0</v>
      </c>
      <c r="S4" s="303">
        <v>79.0</v>
      </c>
      <c r="T4" s="394">
        <v>81.0</v>
      </c>
      <c r="U4" s="57" t="s">
        <v>2</v>
      </c>
      <c r="V4" s="57" t="s">
        <v>3</v>
      </c>
      <c r="W4" s="57" t="s">
        <v>74</v>
      </c>
      <c r="X4" s="58" t="s">
        <v>80</v>
      </c>
    </row>
    <row r="5">
      <c r="B5" s="447"/>
      <c r="C5" s="447"/>
      <c r="D5" s="447"/>
      <c r="E5" s="447"/>
      <c r="F5" s="448"/>
      <c r="G5" s="449"/>
      <c r="H5" s="449"/>
      <c r="I5" s="449"/>
      <c r="J5" s="450"/>
      <c r="K5" s="449"/>
      <c r="L5" s="449"/>
      <c r="M5" s="449"/>
      <c r="N5" s="449"/>
      <c r="O5" s="449"/>
      <c r="P5" s="449"/>
      <c r="Q5" s="449"/>
      <c r="R5" s="449"/>
      <c r="S5" s="449"/>
      <c r="T5" s="450"/>
      <c r="U5" s="449"/>
      <c r="V5" s="449"/>
      <c r="W5" s="449"/>
      <c r="X5" s="448"/>
    </row>
    <row r="6" ht="99.75" customHeight="1">
      <c r="B6" s="268" t="s">
        <v>354</v>
      </c>
      <c r="C6" s="249"/>
      <c r="D6" s="250">
        <v>15.0</v>
      </c>
      <c r="E6" s="250" t="s">
        <v>355</v>
      </c>
      <c r="F6" s="284">
        <v>100.0</v>
      </c>
      <c r="G6" s="251"/>
      <c r="H6" s="252"/>
      <c r="I6" s="253"/>
      <c r="J6" s="254"/>
      <c r="K6" s="451"/>
      <c r="L6" s="256"/>
      <c r="M6" s="257"/>
      <c r="N6" s="258"/>
      <c r="O6" s="259"/>
      <c r="P6" s="260"/>
      <c r="Q6" s="261"/>
      <c r="R6" s="262"/>
      <c r="S6" s="263"/>
      <c r="T6" s="264"/>
      <c r="U6" s="265">
        <f t="shared" ref="U6:U28" si="1">SUM(G6:T6)</f>
        <v>0</v>
      </c>
      <c r="V6" s="265">
        <f t="shared" ref="V6:V28" si="2">D6*U6</f>
        <v>0</v>
      </c>
      <c r="W6" s="265">
        <f>U6*0.28</f>
        <v>0</v>
      </c>
      <c r="X6" s="266">
        <f t="shared" ref="X6:X7" si="3">F6*U6</f>
        <v>0</v>
      </c>
    </row>
    <row r="7" ht="99.75" customHeight="1">
      <c r="B7" s="268" t="s">
        <v>136</v>
      </c>
      <c r="C7" s="249"/>
      <c r="D7" s="250">
        <v>10.0</v>
      </c>
      <c r="E7" s="250" t="s">
        <v>356</v>
      </c>
      <c r="F7" s="302">
        <v>120.0</v>
      </c>
      <c r="G7" s="251"/>
      <c r="H7" s="252"/>
      <c r="I7" s="253"/>
      <c r="J7" s="254"/>
      <c r="K7" s="451"/>
      <c r="L7" s="256"/>
      <c r="M7" s="257"/>
      <c r="N7" s="258"/>
      <c r="O7" s="259"/>
      <c r="P7" s="260"/>
      <c r="Q7" s="261"/>
      <c r="R7" s="262"/>
      <c r="S7" s="263"/>
      <c r="T7" s="264"/>
      <c r="U7" s="265">
        <f t="shared" si="1"/>
        <v>0</v>
      </c>
      <c r="V7" s="265">
        <f t="shared" si="2"/>
        <v>0</v>
      </c>
      <c r="W7" s="265">
        <f>U7*0.77</f>
        <v>0</v>
      </c>
      <c r="X7" s="266">
        <f t="shared" si="3"/>
        <v>0</v>
      </c>
    </row>
    <row r="8" ht="99.75" customHeight="1">
      <c r="B8" s="268" t="s">
        <v>357</v>
      </c>
      <c r="C8" s="249"/>
      <c r="D8" s="250">
        <v>5.0</v>
      </c>
      <c r="E8" s="250" t="s">
        <v>358</v>
      </c>
      <c r="F8" s="302">
        <v>85.0</v>
      </c>
      <c r="G8" s="251"/>
      <c r="H8" s="252"/>
      <c r="I8" s="253"/>
      <c r="J8" s="254"/>
      <c r="K8" s="451"/>
      <c r="L8" s="256"/>
      <c r="M8" s="257"/>
      <c r="N8" s="258"/>
      <c r="O8" s="259"/>
      <c r="P8" s="260"/>
      <c r="Q8" s="261"/>
      <c r="R8" s="262"/>
      <c r="S8" s="263"/>
      <c r="T8" s="264"/>
      <c r="U8" s="265">
        <f t="shared" si="1"/>
        <v>0</v>
      </c>
      <c r="V8" s="265">
        <f t="shared" si="2"/>
        <v>0</v>
      </c>
      <c r="W8" s="265">
        <f>U8*0.6</f>
        <v>0</v>
      </c>
      <c r="X8" s="266">
        <f t="shared" ref="X8:X9" si="4">U8*F8</f>
        <v>0</v>
      </c>
    </row>
    <row r="9" ht="99.75" customHeight="1">
      <c r="B9" s="248" t="s">
        <v>359</v>
      </c>
      <c r="C9" s="249"/>
      <c r="D9" s="250">
        <v>10.0</v>
      </c>
      <c r="E9" s="250" t="s">
        <v>360</v>
      </c>
      <c r="F9" s="302">
        <v>75.0</v>
      </c>
      <c r="G9" s="251"/>
      <c r="H9" s="252"/>
      <c r="I9" s="253"/>
      <c r="J9" s="254"/>
      <c r="K9" s="451"/>
      <c r="L9" s="256"/>
      <c r="M9" s="257"/>
      <c r="N9" s="258"/>
      <c r="O9" s="259"/>
      <c r="P9" s="260"/>
      <c r="Q9" s="261"/>
      <c r="R9" s="262"/>
      <c r="S9" s="263"/>
      <c r="T9" s="264"/>
      <c r="U9" s="265">
        <f t="shared" si="1"/>
        <v>0</v>
      </c>
      <c r="V9" s="265">
        <f t="shared" si="2"/>
        <v>0</v>
      </c>
      <c r="W9" s="265">
        <f>U9*0.2</f>
        <v>0</v>
      </c>
      <c r="X9" s="266">
        <f t="shared" si="4"/>
        <v>0</v>
      </c>
    </row>
    <row r="10" ht="99.75" customHeight="1">
      <c r="B10" s="268" t="s">
        <v>361</v>
      </c>
      <c r="C10" s="249"/>
      <c r="D10" s="250">
        <v>5.0</v>
      </c>
      <c r="E10" s="250" t="s">
        <v>362</v>
      </c>
      <c r="F10" s="302">
        <v>55.0</v>
      </c>
      <c r="G10" s="251"/>
      <c r="H10" s="252"/>
      <c r="I10" s="253"/>
      <c r="J10" s="254"/>
      <c r="K10" s="451"/>
      <c r="L10" s="256"/>
      <c r="M10" s="257"/>
      <c r="N10" s="258"/>
      <c r="O10" s="259"/>
      <c r="P10" s="260"/>
      <c r="Q10" s="261"/>
      <c r="R10" s="262"/>
      <c r="S10" s="263"/>
      <c r="T10" s="264"/>
      <c r="U10" s="265">
        <f t="shared" si="1"/>
        <v>0</v>
      </c>
      <c r="V10" s="265">
        <f t="shared" si="2"/>
        <v>0</v>
      </c>
      <c r="W10" s="265">
        <f>U10*0.15</f>
        <v>0</v>
      </c>
      <c r="X10" s="266">
        <f t="shared" ref="X10:X28" si="5">F10*U10</f>
        <v>0</v>
      </c>
    </row>
    <row r="11" ht="99.75" customHeight="1">
      <c r="B11" s="268" t="s">
        <v>363</v>
      </c>
      <c r="C11" s="249"/>
      <c r="D11" s="250">
        <v>5.0</v>
      </c>
      <c r="E11" s="250" t="s">
        <v>364</v>
      </c>
      <c r="F11" s="302">
        <v>55.0</v>
      </c>
      <c r="G11" s="251"/>
      <c r="H11" s="252"/>
      <c r="I11" s="253"/>
      <c r="J11" s="254"/>
      <c r="K11" s="451"/>
      <c r="L11" s="256"/>
      <c r="M11" s="257"/>
      <c r="N11" s="258"/>
      <c r="O11" s="259"/>
      <c r="P11" s="260"/>
      <c r="Q11" s="261"/>
      <c r="R11" s="262"/>
      <c r="S11" s="263"/>
      <c r="T11" s="264"/>
      <c r="U11" s="265">
        <f t="shared" si="1"/>
        <v>0</v>
      </c>
      <c r="V11" s="265">
        <f t="shared" si="2"/>
        <v>0</v>
      </c>
      <c r="W11" s="265">
        <f t="shared" ref="W11:W12" si="6">U11*0.6</f>
        <v>0</v>
      </c>
      <c r="X11" s="266">
        <f t="shared" si="5"/>
        <v>0</v>
      </c>
    </row>
    <row r="12" ht="99.75" customHeight="1">
      <c r="B12" s="335" t="s">
        <v>365</v>
      </c>
      <c r="C12" s="270"/>
      <c r="D12" s="217">
        <v>10.0</v>
      </c>
      <c r="E12" s="217" t="s">
        <v>366</v>
      </c>
      <c r="F12" s="284">
        <v>100.0</v>
      </c>
      <c r="G12" s="220"/>
      <c r="H12" s="221"/>
      <c r="I12" s="245"/>
      <c r="J12" s="237"/>
      <c r="K12" s="417"/>
      <c r="L12" s="225"/>
      <c r="M12" s="226"/>
      <c r="N12" s="227"/>
      <c r="O12" s="228"/>
      <c r="P12" s="229"/>
      <c r="Q12" s="230"/>
      <c r="R12" s="231"/>
      <c r="S12" s="232"/>
      <c r="T12" s="233"/>
      <c r="U12" s="265">
        <f t="shared" si="1"/>
        <v>0</v>
      </c>
      <c r="V12" s="265">
        <f t="shared" si="2"/>
        <v>0</v>
      </c>
      <c r="W12" s="234">
        <f t="shared" si="6"/>
        <v>0</v>
      </c>
      <c r="X12" s="271">
        <f t="shared" si="5"/>
        <v>0</v>
      </c>
    </row>
    <row r="13" ht="99.75" customHeight="1">
      <c r="B13" s="269" t="s">
        <v>367</v>
      </c>
      <c r="C13" s="270"/>
      <c r="D13" s="217">
        <v>5.0</v>
      </c>
      <c r="E13" s="217" t="s">
        <v>368</v>
      </c>
      <c r="F13" s="284">
        <v>145.0</v>
      </c>
      <c r="G13" s="220"/>
      <c r="H13" s="221"/>
      <c r="I13" s="245"/>
      <c r="J13" s="237"/>
      <c r="K13" s="417"/>
      <c r="L13" s="225"/>
      <c r="M13" s="226"/>
      <c r="N13" s="227"/>
      <c r="O13" s="228"/>
      <c r="P13" s="229"/>
      <c r="Q13" s="230"/>
      <c r="R13" s="231"/>
      <c r="S13" s="232"/>
      <c r="T13" s="233"/>
      <c r="U13" s="265">
        <f t="shared" si="1"/>
        <v>0</v>
      </c>
      <c r="V13" s="265">
        <f t="shared" si="2"/>
        <v>0</v>
      </c>
      <c r="W13" s="234">
        <f>U13*1.5</f>
        <v>0</v>
      </c>
      <c r="X13" s="271">
        <f t="shared" si="5"/>
        <v>0</v>
      </c>
    </row>
    <row r="14" ht="99.75" customHeight="1">
      <c r="B14" s="335" t="s">
        <v>369</v>
      </c>
      <c r="C14" s="270"/>
      <c r="D14" s="217">
        <v>10.0</v>
      </c>
      <c r="E14" s="217" t="s">
        <v>370</v>
      </c>
      <c r="F14" s="284">
        <v>140.0</v>
      </c>
      <c r="G14" s="220"/>
      <c r="H14" s="221"/>
      <c r="I14" s="245"/>
      <c r="J14" s="237"/>
      <c r="K14" s="417"/>
      <c r="L14" s="225"/>
      <c r="M14" s="226"/>
      <c r="N14" s="227"/>
      <c r="O14" s="228"/>
      <c r="P14" s="229"/>
      <c r="Q14" s="230"/>
      <c r="R14" s="231"/>
      <c r="S14" s="232"/>
      <c r="T14" s="233"/>
      <c r="U14" s="265">
        <f t="shared" si="1"/>
        <v>0</v>
      </c>
      <c r="V14" s="265">
        <f t="shared" si="2"/>
        <v>0</v>
      </c>
      <c r="W14" s="234">
        <f>U14*1.15</f>
        <v>0</v>
      </c>
      <c r="X14" s="271">
        <f t="shared" si="5"/>
        <v>0</v>
      </c>
    </row>
    <row r="15" ht="99.75" customHeight="1">
      <c r="B15" s="269" t="s">
        <v>371</v>
      </c>
      <c r="C15" s="270"/>
      <c r="D15" s="217">
        <v>5.0</v>
      </c>
      <c r="E15" s="217" t="s">
        <v>372</v>
      </c>
      <c r="F15" s="302">
        <v>75.0</v>
      </c>
      <c r="G15" s="220"/>
      <c r="H15" s="221"/>
      <c r="I15" s="245"/>
      <c r="J15" s="237"/>
      <c r="K15" s="417"/>
      <c r="L15" s="225"/>
      <c r="M15" s="226"/>
      <c r="N15" s="227"/>
      <c r="O15" s="228"/>
      <c r="P15" s="229"/>
      <c r="Q15" s="230"/>
      <c r="R15" s="231"/>
      <c r="S15" s="232"/>
      <c r="T15" s="233"/>
      <c r="U15" s="265">
        <f t="shared" si="1"/>
        <v>0</v>
      </c>
      <c r="V15" s="265">
        <f t="shared" si="2"/>
        <v>0</v>
      </c>
      <c r="W15" s="234">
        <f>U15*0.45</f>
        <v>0</v>
      </c>
      <c r="X15" s="271">
        <f t="shared" si="5"/>
        <v>0</v>
      </c>
    </row>
    <row r="16" ht="99.75" customHeight="1">
      <c r="B16" s="269" t="s">
        <v>373</v>
      </c>
      <c r="C16" s="270"/>
      <c r="D16" s="217">
        <v>5.0</v>
      </c>
      <c r="E16" s="217" t="s">
        <v>374</v>
      </c>
      <c r="F16" s="284">
        <v>160.0</v>
      </c>
      <c r="G16" s="220"/>
      <c r="H16" s="221"/>
      <c r="I16" s="245"/>
      <c r="J16" s="237"/>
      <c r="K16" s="417"/>
      <c r="L16" s="225"/>
      <c r="M16" s="226"/>
      <c r="N16" s="227"/>
      <c r="O16" s="228"/>
      <c r="P16" s="229"/>
      <c r="Q16" s="230"/>
      <c r="R16" s="231"/>
      <c r="S16" s="232"/>
      <c r="T16" s="233"/>
      <c r="U16" s="265">
        <f t="shared" si="1"/>
        <v>0</v>
      </c>
      <c r="V16" s="265">
        <f t="shared" si="2"/>
        <v>0</v>
      </c>
      <c r="W16" s="234">
        <f>U16*1.7</f>
        <v>0</v>
      </c>
      <c r="X16" s="271">
        <f t="shared" si="5"/>
        <v>0</v>
      </c>
    </row>
    <row r="17" ht="99.75" customHeight="1">
      <c r="B17" s="335" t="s">
        <v>375</v>
      </c>
      <c r="C17" s="270"/>
      <c r="D17" s="217">
        <v>10.0</v>
      </c>
      <c r="E17" s="217" t="s">
        <v>376</v>
      </c>
      <c r="F17" s="284">
        <v>215.0</v>
      </c>
      <c r="G17" s="220"/>
      <c r="H17" s="221"/>
      <c r="I17" s="245"/>
      <c r="J17" s="237"/>
      <c r="K17" s="417"/>
      <c r="L17" s="225"/>
      <c r="M17" s="226"/>
      <c r="N17" s="227"/>
      <c r="O17" s="228"/>
      <c r="P17" s="229"/>
      <c r="Q17" s="230"/>
      <c r="R17" s="231"/>
      <c r="S17" s="232"/>
      <c r="T17" s="233"/>
      <c r="U17" s="265">
        <f t="shared" si="1"/>
        <v>0</v>
      </c>
      <c r="V17" s="265">
        <f t="shared" si="2"/>
        <v>0</v>
      </c>
      <c r="W17" s="234">
        <f>U17*2.14</f>
        <v>0</v>
      </c>
      <c r="X17" s="271">
        <f t="shared" si="5"/>
        <v>0</v>
      </c>
    </row>
    <row r="18" ht="99.75" customHeight="1">
      <c r="B18" s="335" t="s">
        <v>377</v>
      </c>
      <c r="C18" s="270"/>
      <c r="D18" s="217">
        <v>5.0</v>
      </c>
      <c r="E18" s="217" t="s">
        <v>378</v>
      </c>
      <c r="F18" s="284">
        <v>110.0</v>
      </c>
      <c r="G18" s="220"/>
      <c r="H18" s="221"/>
      <c r="I18" s="245"/>
      <c r="J18" s="237"/>
      <c r="K18" s="246"/>
      <c r="L18" s="225"/>
      <c r="M18" s="226"/>
      <c r="N18" s="227"/>
      <c r="O18" s="228"/>
      <c r="P18" s="229"/>
      <c r="Q18" s="230"/>
      <c r="R18" s="231"/>
      <c r="S18" s="232"/>
      <c r="T18" s="233"/>
      <c r="U18" s="265">
        <f t="shared" si="1"/>
        <v>0</v>
      </c>
      <c r="V18" s="265">
        <f t="shared" si="2"/>
        <v>0</v>
      </c>
      <c r="W18" s="234">
        <f>U18*1.1</f>
        <v>0</v>
      </c>
      <c r="X18" s="271">
        <f t="shared" si="5"/>
        <v>0</v>
      </c>
    </row>
    <row r="19" ht="99.75" customHeight="1">
      <c r="B19" s="335" t="s">
        <v>379</v>
      </c>
      <c r="C19" s="270"/>
      <c r="D19" s="217">
        <v>10.0</v>
      </c>
      <c r="E19" s="217" t="s">
        <v>380</v>
      </c>
      <c r="F19" s="284">
        <v>310.0</v>
      </c>
      <c r="G19" s="220"/>
      <c r="H19" s="221"/>
      <c r="I19" s="245"/>
      <c r="J19" s="237"/>
      <c r="K19" s="246"/>
      <c r="L19" s="225"/>
      <c r="M19" s="226"/>
      <c r="N19" s="227"/>
      <c r="O19" s="228"/>
      <c r="P19" s="229"/>
      <c r="Q19" s="230"/>
      <c r="R19" s="231"/>
      <c r="S19" s="232"/>
      <c r="T19" s="233"/>
      <c r="U19" s="265">
        <f t="shared" si="1"/>
        <v>0</v>
      </c>
      <c r="V19" s="265">
        <f t="shared" si="2"/>
        <v>0</v>
      </c>
      <c r="W19" s="234">
        <f>U19*3.46</f>
        <v>0</v>
      </c>
      <c r="X19" s="271">
        <f t="shared" si="5"/>
        <v>0</v>
      </c>
    </row>
    <row r="20" ht="99.75" customHeight="1">
      <c r="B20" s="269" t="s">
        <v>381</v>
      </c>
      <c r="C20" s="270"/>
      <c r="D20" s="217">
        <v>5.0</v>
      </c>
      <c r="E20" s="217" t="s">
        <v>382</v>
      </c>
      <c r="F20" s="284">
        <v>195.0</v>
      </c>
      <c r="G20" s="220"/>
      <c r="H20" s="221"/>
      <c r="I20" s="245"/>
      <c r="J20" s="237"/>
      <c r="K20" s="246"/>
      <c r="L20" s="225"/>
      <c r="M20" s="226"/>
      <c r="N20" s="227"/>
      <c r="O20" s="228"/>
      <c r="P20" s="229"/>
      <c r="Q20" s="230"/>
      <c r="R20" s="231"/>
      <c r="S20" s="232"/>
      <c r="T20" s="233"/>
      <c r="U20" s="265">
        <f t="shared" si="1"/>
        <v>0</v>
      </c>
      <c r="V20" s="265">
        <f t="shared" si="2"/>
        <v>0</v>
      </c>
      <c r="W20" s="234">
        <f>U20*2.18</f>
        <v>0</v>
      </c>
      <c r="X20" s="271">
        <f t="shared" si="5"/>
        <v>0</v>
      </c>
    </row>
    <row r="21" ht="99.75" customHeight="1">
      <c r="B21" s="335" t="s">
        <v>383</v>
      </c>
      <c r="C21" s="270"/>
      <c r="D21" s="217">
        <v>10.0</v>
      </c>
      <c r="E21" s="217" t="s">
        <v>384</v>
      </c>
      <c r="F21" s="284">
        <v>410.0</v>
      </c>
      <c r="G21" s="220"/>
      <c r="H21" s="221"/>
      <c r="I21" s="245"/>
      <c r="J21" s="237"/>
      <c r="K21" s="246"/>
      <c r="L21" s="225"/>
      <c r="M21" s="226"/>
      <c r="N21" s="227"/>
      <c r="O21" s="228"/>
      <c r="P21" s="229"/>
      <c r="Q21" s="230"/>
      <c r="R21" s="231"/>
      <c r="S21" s="232"/>
      <c r="T21" s="233"/>
      <c r="U21" s="265">
        <f t="shared" si="1"/>
        <v>0</v>
      </c>
      <c r="V21" s="265">
        <f t="shared" si="2"/>
        <v>0</v>
      </c>
      <c r="W21" s="234">
        <f>U21*2.46</f>
        <v>0</v>
      </c>
      <c r="X21" s="271">
        <f t="shared" si="5"/>
        <v>0</v>
      </c>
    </row>
    <row r="22" ht="99.75" customHeight="1">
      <c r="B22" s="335" t="s">
        <v>385</v>
      </c>
      <c r="C22" s="270"/>
      <c r="D22" s="217">
        <v>5.0</v>
      </c>
      <c r="E22" s="217" t="s">
        <v>386</v>
      </c>
      <c r="F22" s="284">
        <v>375.0</v>
      </c>
      <c r="G22" s="220"/>
      <c r="H22" s="221"/>
      <c r="I22" s="245"/>
      <c r="J22" s="237"/>
      <c r="K22" s="246"/>
      <c r="L22" s="225"/>
      <c r="M22" s="226"/>
      <c r="N22" s="227"/>
      <c r="O22" s="228"/>
      <c r="P22" s="229"/>
      <c r="Q22" s="230"/>
      <c r="R22" s="231"/>
      <c r="S22" s="232"/>
      <c r="T22" s="233"/>
      <c r="U22" s="265">
        <f t="shared" si="1"/>
        <v>0</v>
      </c>
      <c r="V22" s="265">
        <f t="shared" si="2"/>
        <v>0</v>
      </c>
      <c r="W22" s="234">
        <f>U22*3.08</f>
        <v>0</v>
      </c>
      <c r="X22" s="271">
        <f t="shared" si="5"/>
        <v>0</v>
      </c>
    </row>
    <row r="23" ht="99.75" customHeight="1">
      <c r="B23" s="335" t="s">
        <v>387</v>
      </c>
      <c r="C23" s="270"/>
      <c r="D23" s="217">
        <v>5.0</v>
      </c>
      <c r="E23" s="217" t="s">
        <v>388</v>
      </c>
      <c r="F23" s="284">
        <v>355.0</v>
      </c>
      <c r="G23" s="220"/>
      <c r="H23" s="221"/>
      <c r="I23" s="245"/>
      <c r="J23" s="237"/>
      <c r="K23" s="246"/>
      <c r="L23" s="225"/>
      <c r="M23" s="226"/>
      <c r="N23" s="227"/>
      <c r="O23" s="228"/>
      <c r="P23" s="229"/>
      <c r="Q23" s="230"/>
      <c r="R23" s="231"/>
      <c r="S23" s="232"/>
      <c r="T23" s="233"/>
      <c r="U23" s="265">
        <f t="shared" si="1"/>
        <v>0</v>
      </c>
      <c r="V23" s="265">
        <f t="shared" si="2"/>
        <v>0</v>
      </c>
      <c r="W23" s="234">
        <f>U23*2.9</f>
        <v>0</v>
      </c>
      <c r="X23" s="271">
        <f t="shared" si="5"/>
        <v>0</v>
      </c>
    </row>
    <row r="24" ht="99.75" customHeight="1">
      <c r="B24" s="335" t="s">
        <v>389</v>
      </c>
      <c r="C24" s="270"/>
      <c r="D24" s="217">
        <v>5.0</v>
      </c>
      <c r="E24" s="217" t="s">
        <v>390</v>
      </c>
      <c r="F24" s="284">
        <v>615.0</v>
      </c>
      <c r="G24" s="220"/>
      <c r="H24" s="221"/>
      <c r="I24" s="245"/>
      <c r="J24" s="237"/>
      <c r="K24" s="246"/>
      <c r="L24" s="225"/>
      <c r="M24" s="226"/>
      <c r="N24" s="227"/>
      <c r="O24" s="228"/>
      <c r="P24" s="229"/>
      <c r="Q24" s="230"/>
      <c r="R24" s="231"/>
      <c r="S24" s="232"/>
      <c r="T24" s="233"/>
      <c r="U24" s="265">
        <f t="shared" si="1"/>
        <v>0</v>
      </c>
      <c r="V24" s="265">
        <f t="shared" si="2"/>
        <v>0</v>
      </c>
      <c r="W24" s="234">
        <f>U24*5.85</f>
        <v>0</v>
      </c>
      <c r="X24" s="271">
        <f t="shared" si="5"/>
        <v>0</v>
      </c>
    </row>
    <row r="25" ht="99.75" customHeight="1">
      <c r="B25" s="335" t="s">
        <v>391</v>
      </c>
      <c r="C25" s="270"/>
      <c r="D25" s="217">
        <v>2.0</v>
      </c>
      <c r="E25" s="217" t="s">
        <v>392</v>
      </c>
      <c r="F25" s="302">
        <v>345.0</v>
      </c>
      <c r="G25" s="220"/>
      <c r="H25" s="221"/>
      <c r="I25" s="245"/>
      <c r="J25" s="237"/>
      <c r="K25" s="246"/>
      <c r="L25" s="225"/>
      <c r="M25" s="226"/>
      <c r="N25" s="227"/>
      <c r="O25" s="228"/>
      <c r="P25" s="229"/>
      <c r="Q25" s="230"/>
      <c r="R25" s="231"/>
      <c r="S25" s="232"/>
      <c r="T25" s="233"/>
      <c r="U25" s="265">
        <f t="shared" si="1"/>
        <v>0</v>
      </c>
      <c r="V25" s="265">
        <f t="shared" si="2"/>
        <v>0</v>
      </c>
      <c r="W25" s="234">
        <f>U25*3.31</f>
        <v>0</v>
      </c>
      <c r="X25" s="271">
        <f t="shared" si="5"/>
        <v>0</v>
      </c>
    </row>
    <row r="26" ht="99.75" customHeight="1">
      <c r="B26" s="335" t="s">
        <v>393</v>
      </c>
      <c r="C26" s="270"/>
      <c r="D26" s="217">
        <v>2.0</v>
      </c>
      <c r="E26" s="217" t="s">
        <v>394</v>
      </c>
      <c r="F26" s="302">
        <v>450.0</v>
      </c>
      <c r="G26" s="220"/>
      <c r="H26" s="221"/>
      <c r="I26" s="245"/>
      <c r="J26" s="237"/>
      <c r="K26" s="246"/>
      <c r="L26" s="225"/>
      <c r="M26" s="226"/>
      <c r="N26" s="227"/>
      <c r="O26" s="228"/>
      <c r="P26" s="229"/>
      <c r="Q26" s="230"/>
      <c r="R26" s="231"/>
      <c r="S26" s="232"/>
      <c r="T26" s="233"/>
      <c r="U26" s="265">
        <f t="shared" si="1"/>
        <v>0</v>
      </c>
      <c r="V26" s="265">
        <f t="shared" si="2"/>
        <v>0</v>
      </c>
      <c r="W26" s="234">
        <f>U26*4.27</f>
        <v>0</v>
      </c>
      <c r="X26" s="271">
        <f t="shared" si="5"/>
        <v>0</v>
      </c>
    </row>
    <row r="27" ht="99.75" customHeight="1">
      <c r="B27" s="335" t="s">
        <v>395</v>
      </c>
      <c r="C27" s="270"/>
      <c r="D27" s="217">
        <v>2.0</v>
      </c>
      <c r="E27" s="217" t="s">
        <v>396</v>
      </c>
      <c r="F27" s="302">
        <v>435.0</v>
      </c>
      <c r="G27" s="220"/>
      <c r="H27" s="221"/>
      <c r="I27" s="245"/>
      <c r="J27" s="237"/>
      <c r="K27" s="246"/>
      <c r="L27" s="225"/>
      <c r="M27" s="226"/>
      <c r="N27" s="227"/>
      <c r="O27" s="228"/>
      <c r="P27" s="229"/>
      <c r="Q27" s="230"/>
      <c r="R27" s="231"/>
      <c r="S27" s="232"/>
      <c r="T27" s="233"/>
      <c r="U27" s="265">
        <f t="shared" si="1"/>
        <v>0</v>
      </c>
      <c r="V27" s="265">
        <f t="shared" si="2"/>
        <v>0</v>
      </c>
      <c r="W27" s="234">
        <f>U27*4.24</f>
        <v>0</v>
      </c>
      <c r="X27" s="271">
        <f t="shared" si="5"/>
        <v>0</v>
      </c>
    </row>
    <row r="28" ht="99.75" customHeight="1">
      <c r="B28" s="337" t="s">
        <v>397</v>
      </c>
      <c r="C28" s="338"/>
      <c r="D28" s="132">
        <v>2.0</v>
      </c>
      <c r="E28" s="132" t="s">
        <v>398</v>
      </c>
      <c r="F28" s="302">
        <v>345.0</v>
      </c>
      <c r="G28" s="421"/>
      <c r="H28" s="422"/>
      <c r="I28" s="423"/>
      <c r="J28" s="424"/>
      <c r="K28" s="425"/>
      <c r="L28" s="426"/>
      <c r="M28" s="427"/>
      <c r="N28" s="428"/>
      <c r="O28" s="429"/>
      <c r="P28" s="430"/>
      <c r="Q28" s="431"/>
      <c r="R28" s="432"/>
      <c r="S28" s="433"/>
      <c r="T28" s="434"/>
      <c r="U28" s="265">
        <f t="shared" si="1"/>
        <v>0</v>
      </c>
      <c r="V28" s="265">
        <f t="shared" si="2"/>
        <v>0</v>
      </c>
      <c r="W28" s="435">
        <f>U28*3.14</f>
        <v>0</v>
      </c>
      <c r="X28" s="436">
        <f t="shared" si="5"/>
        <v>0</v>
      </c>
    </row>
    <row r="29" ht="15.75" customHeight="1">
      <c r="B29" s="194"/>
      <c r="C29" s="194"/>
      <c r="D29" s="194"/>
      <c r="E29" s="194"/>
      <c r="F29" s="119"/>
      <c r="G29" s="437">
        <f t="shared" ref="G29:I29" si="7">SUM(G6:G28)</f>
        <v>0</v>
      </c>
      <c r="H29" s="437">
        <f t="shared" si="7"/>
        <v>0</v>
      </c>
      <c r="I29" s="437">
        <f t="shared" si="7"/>
        <v>0</v>
      </c>
      <c r="J29" s="437">
        <f>+SUM(J6:J28)</f>
        <v>0</v>
      </c>
      <c r="K29" s="437">
        <f t="shared" ref="K29:X29" si="8">SUM(K6:K28)</f>
        <v>0</v>
      </c>
      <c r="L29" s="437">
        <f t="shared" si="8"/>
        <v>0</v>
      </c>
      <c r="M29" s="437">
        <f t="shared" si="8"/>
        <v>0</v>
      </c>
      <c r="N29" s="437">
        <f t="shared" si="8"/>
        <v>0</v>
      </c>
      <c r="O29" s="437">
        <f t="shared" si="8"/>
        <v>0</v>
      </c>
      <c r="P29" s="437">
        <f t="shared" si="8"/>
        <v>0</v>
      </c>
      <c r="Q29" s="437">
        <f t="shared" si="8"/>
        <v>0</v>
      </c>
      <c r="R29" s="437">
        <f t="shared" si="8"/>
        <v>0</v>
      </c>
      <c r="S29" s="437">
        <f t="shared" si="8"/>
        <v>0</v>
      </c>
      <c r="T29" s="437">
        <f t="shared" si="8"/>
        <v>0</v>
      </c>
      <c r="U29" s="437">
        <f t="shared" si="8"/>
        <v>0</v>
      </c>
      <c r="V29" s="437">
        <f t="shared" si="8"/>
        <v>0</v>
      </c>
      <c r="W29" s="437">
        <f t="shared" si="8"/>
        <v>0</v>
      </c>
      <c r="X29" s="438">
        <f t="shared" si="8"/>
        <v>0</v>
      </c>
    </row>
    <row r="30" ht="15.75" customHeight="1">
      <c r="F30" s="3"/>
      <c r="X30" s="2"/>
    </row>
    <row r="31" ht="15.75" customHeight="1">
      <c r="F31" s="3"/>
      <c r="X31" s="2"/>
    </row>
    <row r="32" ht="15.75" customHeight="1">
      <c r="F32" s="3"/>
      <c r="X32" s="2"/>
    </row>
    <row r="33" ht="15.75" customHeight="1">
      <c r="F33" s="3"/>
      <c r="X33" s="2"/>
    </row>
    <row r="34" ht="15.75" customHeight="1">
      <c r="F34" s="3"/>
      <c r="X34" s="2"/>
    </row>
    <row r="35" ht="15.75" customHeight="1">
      <c r="F35" s="3"/>
      <c r="X35" s="2"/>
    </row>
    <row r="36" ht="15.75" customHeight="1">
      <c r="F36" s="3"/>
      <c r="X36" s="2"/>
    </row>
    <row r="37" ht="15.75" customHeight="1">
      <c r="F37" s="3"/>
      <c r="X37" s="2"/>
    </row>
    <row r="38" ht="15.75" customHeight="1">
      <c r="F38" s="3"/>
      <c r="X38" s="2"/>
    </row>
    <row r="39" ht="15.75" customHeight="1">
      <c r="F39" s="3"/>
      <c r="X39" s="2"/>
    </row>
    <row r="40" ht="15.75" customHeight="1">
      <c r="F40" s="3"/>
      <c r="X40" s="2"/>
    </row>
    <row r="41" ht="15.75" customHeight="1">
      <c r="F41" s="3"/>
      <c r="X41" s="2"/>
    </row>
    <row r="42" ht="15.75" customHeight="1">
      <c r="F42" s="3"/>
      <c r="X42" s="2"/>
    </row>
    <row r="43" ht="15.75" customHeight="1">
      <c r="F43" s="3"/>
      <c r="X43" s="2"/>
    </row>
    <row r="44" ht="15.75" customHeight="1">
      <c r="F44" s="3"/>
      <c r="X44" s="2"/>
    </row>
    <row r="45" ht="15.75" customHeight="1">
      <c r="F45" s="3"/>
      <c r="X45" s="2"/>
    </row>
    <row r="46" ht="15.75" customHeight="1">
      <c r="F46" s="3"/>
      <c r="X46" s="2"/>
    </row>
    <row r="47" ht="15.75" customHeight="1">
      <c r="F47" s="3"/>
      <c r="X47" s="2"/>
    </row>
    <row r="48" ht="15.75" customHeight="1">
      <c r="F48" s="3"/>
      <c r="X48" s="2"/>
    </row>
    <row r="49" ht="15.75" customHeight="1">
      <c r="F49" s="3"/>
      <c r="X49" s="2"/>
    </row>
    <row r="50" ht="15.75" customHeight="1">
      <c r="F50" s="3"/>
      <c r="X50" s="2"/>
    </row>
    <row r="51" ht="15.75" customHeight="1">
      <c r="F51" s="3"/>
      <c r="X51" s="2"/>
    </row>
    <row r="52" ht="15.75" customHeight="1">
      <c r="F52" s="3"/>
      <c r="X52" s="2"/>
    </row>
    <row r="53" ht="15.75" customHeight="1">
      <c r="F53" s="3"/>
      <c r="X53" s="2"/>
    </row>
    <row r="54" ht="15.75" customHeight="1">
      <c r="F54" s="3"/>
      <c r="X54" s="2"/>
    </row>
    <row r="55" ht="15.75" customHeight="1">
      <c r="F55" s="3"/>
      <c r="X55" s="2"/>
    </row>
    <row r="56" ht="15.75" customHeight="1">
      <c r="F56" s="3"/>
      <c r="X56" s="2"/>
    </row>
    <row r="57" ht="15.75" customHeight="1">
      <c r="F57" s="3"/>
      <c r="X57" s="2"/>
    </row>
    <row r="58" ht="15.75" customHeight="1">
      <c r="F58" s="3"/>
      <c r="X58" s="2"/>
    </row>
    <row r="59" ht="15.75" customHeight="1">
      <c r="F59" s="3"/>
      <c r="X59" s="2"/>
    </row>
    <row r="60" ht="15.75" customHeight="1">
      <c r="F60" s="3"/>
      <c r="X60" s="2"/>
    </row>
    <row r="61" ht="15.75" customHeight="1">
      <c r="F61" s="3"/>
      <c r="X61" s="2"/>
    </row>
    <row r="62" ht="15.75" customHeight="1">
      <c r="F62" s="3"/>
      <c r="X62" s="2"/>
    </row>
    <row r="63" ht="15.75" customHeight="1">
      <c r="F63" s="3"/>
      <c r="X63" s="2"/>
    </row>
    <row r="64" ht="15.75" customHeight="1">
      <c r="F64" s="3"/>
      <c r="X64" s="2"/>
    </row>
    <row r="65" ht="15.75" customHeight="1">
      <c r="F65" s="3"/>
      <c r="X65" s="2"/>
    </row>
    <row r="66" ht="15.75" customHeight="1">
      <c r="F66" s="3"/>
      <c r="X66" s="2"/>
    </row>
    <row r="67" ht="15.75" customHeight="1">
      <c r="F67" s="3"/>
      <c r="X67" s="2"/>
    </row>
    <row r="68" ht="15.75" customHeight="1">
      <c r="F68" s="3"/>
      <c r="X68" s="2"/>
    </row>
    <row r="69" ht="15.75" customHeight="1">
      <c r="F69" s="3"/>
      <c r="X69" s="2"/>
    </row>
    <row r="70" ht="15.75" customHeight="1">
      <c r="F70" s="3"/>
      <c r="X70" s="2"/>
    </row>
    <row r="71" ht="15.75" customHeight="1">
      <c r="F71" s="3"/>
      <c r="X71" s="2"/>
    </row>
    <row r="72" ht="15.75" customHeight="1">
      <c r="F72" s="3"/>
      <c r="X72" s="2"/>
    </row>
    <row r="73" ht="15.75" customHeight="1">
      <c r="F73" s="3"/>
      <c r="X73" s="2"/>
    </row>
    <row r="74" ht="15.75" customHeight="1">
      <c r="F74" s="3"/>
      <c r="X74" s="2"/>
    </row>
    <row r="75" ht="15.75" customHeight="1">
      <c r="F75" s="3"/>
      <c r="X75" s="2"/>
    </row>
    <row r="76" ht="15.75" customHeight="1">
      <c r="F76" s="3"/>
      <c r="X76" s="2"/>
    </row>
    <row r="77" ht="15.75" customHeight="1">
      <c r="F77" s="3"/>
      <c r="X77" s="2"/>
    </row>
    <row r="78" ht="15.75" customHeight="1">
      <c r="F78" s="3"/>
      <c r="X78" s="2"/>
    </row>
    <row r="79" ht="15.75" customHeight="1">
      <c r="F79" s="3"/>
      <c r="X79" s="2"/>
    </row>
    <row r="80" ht="15.75" customHeight="1">
      <c r="F80" s="3"/>
      <c r="X80" s="2"/>
    </row>
    <row r="81" ht="15.75" customHeight="1">
      <c r="F81" s="3"/>
      <c r="X81" s="2"/>
    </row>
    <row r="82" ht="15.75" customHeight="1">
      <c r="F82" s="3"/>
      <c r="X82" s="2"/>
    </row>
    <row r="83" ht="15.75" customHeight="1">
      <c r="F83" s="3"/>
      <c r="X83" s="2"/>
    </row>
    <row r="84" ht="15.75" customHeight="1">
      <c r="F84" s="3"/>
      <c r="X84" s="2"/>
    </row>
    <row r="85" ht="15.75" customHeight="1">
      <c r="F85" s="3"/>
      <c r="X85" s="2"/>
    </row>
    <row r="86" ht="15.75" customHeight="1">
      <c r="F86" s="3"/>
      <c r="X86" s="2"/>
    </row>
    <row r="87" ht="15.75" customHeight="1">
      <c r="F87" s="3"/>
      <c r="X87" s="2"/>
    </row>
    <row r="88" ht="15.75" customHeight="1">
      <c r="F88" s="3"/>
      <c r="X88" s="2"/>
    </row>
    <row r="89" ht="15.75" customHeight="1">
      <c r="F89" s="3"/>
      <c r="X89" s="2"/>
    </row>
    <row r="90" ht="15.75" customHeight="1">
      <c r="F90" s="3"/>
      <c r="X90" s="2"/>
    </row>
    <row r="91" ht="15.75" customHeight="1">
      <c r="F91" s="3"/>
      <c r="X91" s="2"/>
    </row>
    <row r="92" ht="15.75" customHeight="1">
      <c r="F92" s="3"/>
      <c r="X92" s="2"/>
    </row>
    <row r="93" ht="15.75" customHeight="1">
      <c r="F93" s="3"/>
      <c r="X93" s="2"/>
    </row>
    <row r="94" ht="15.75" customHeight="1">
      <c r="F94" s="3"/>
      <c r="X94" s="2"/>
    </row>
    <row r="95" ht="15.75" customHeight="1">
      <c r="F95" s="3"/>
      <c r="X95" s="2"/>
    </row>
    <row r="96" ht="15.75" customHeight="1">
      <c r="F96" s="3"/>
      <c r="X96" s="2"/>
    </row>
    <row r="97" ht="15.75" customHeight="1">
      <c r="F97" s="3"/>
      <c r="X97" s="2"/>
    </row>
    <row r="98" ht="15.75" customHeight="1">
      <c r="F98" s="3"/>
      <c r="X98" s="2"/>
    </row>
    <row r="99" ht="15.75" customHeight="1">
      <c r="F99" s="3"/>
      <c r="X99" s="2"/>
    </row>
    <row r="100" ht="15.75" customHeight="1">
      <c r="F100" s="3"/>
      <c r="X100" s="2"/>
    </row>
    <row r="101" ht="15.75" customHeight="1">
      <c r="F101" s="3"/>
      <c r="X101" s="2"/>
    </row>
    <row r="102" ht="15.75" customHeight="1">
      <c r="F102" s="3"/>
      <c r="X102" s="2"/>
    </row>
    <row r="103" ht="15.75" customHeight="1">
      <c r="F103" s="3"/>
      <c r="X103" s="2"/>
    </row>
    <row r="104" ht="15.75" customHeight="1">
      <c r="F104" s="3"/>
      <c r="X104" s="2"/>
    </row>
    <row r="105" ht="15.75" customHeight="1">
      <c r="F105" s="3"/>
      <c r="X105" s="2"/>
    </row>
    <row r="106" ht="15.75" customHeight="1">
      <c r="F106" s="3"/>
      <c r="X106" s="2"/>
    </row>
    <row r="107" ht="15.75" customHeight="1">
      <c r="F107" s="3"/>
      <c r="X107" s="2"/>
    </row>
    <row r="108" ht="15.75" customHeight="1">
      <c r="F108" s="3"/>
      <c r="X108" s="2"/>
    </row>
    <row r="109" ht="15.75" customHeight="1">
      <c r="F109" s="3"/>
      <c r="X109" s="2"/>
    </row>
    <row r="110" ht="15.75" customHeight="1">
      <c r="F110" s="3"/>
      <c r="X110" s="2"/>
    </row>
    <row r="111" ht="15.75" customHeight="1">
      <c r="F111" s="3"/>
      <c r="X111" s="2"/>
    </row>
    <row r="112" ht="15.75" customHeight="1">
      <c r="F112" s="3"/>
      <c r="X112" s="2"/>
    </row>
    <row r="113" ht="15.75" customHeight="1">
      <c r="F113" s="3"/>
      <c r="X113" s="2"/>
    </row>
    <row r="114" ht="15.75" customHeight="1">
      <c r="F114" s="3"/>
      <c r="X114" s="2"/>
    </row>
    <row r="115" ht="15.75" customHeight="1">
      <c r="F115" s="3"/>
      <c r="X115" s="2"/>
    </row>
    <row r="116" ht="15.75" customHeight="1">
      <c r="F116" s="3"/>
      <c r="X116" s="2"/>
    </row>
    <row r="117" ht="15.75" customHeight="1">
      <c r="F117" s="3"/>
      <c r="X117" s="2"/>
    </row>
    <row r="118" ht="15.75" customHeight="1">
      <c r="F118" s="3"/>
      <c r="X118" s="2"/>
    </row>
    <row r="119" ht="15.75" customHeight="1">
      <c r="F119" s="3"/>
      <c r="X119" s="2"/>
    </row>
    <row r="120" ht="15.75" customHeight="1">
      <c r="F120" s="3"/>
      <c r="X120" s="2"/>
    </row>
    <row r="121" ht="15.75" customHeight="1">
      <c r="F121" s="3"/>
      <c r="X121" s="2"/>
    </row>
    <row r="122" ht="15.75" customHeight="1">
      <c r="F122" s="3"/>
      <c r="X122" s="2"/>
    </row>
    <row r="123" ht="15.75" customHeight="1">
      <c r="F123" s="3"/>
      <c r="X123" s="2"/>
    </row>
    <row r="124" ht="15.75" customHeight="1">
      <c r="F124" s="3"/>
      <c r="X124" s="2"/>
    </row>
    <row r="125" ht="15.75" customHeight="1">
      <c r="F125" s="3"/>
      <c r="X125" s="2"/>
    </row>
    <row r="126" ht="15.75" customHeight="1">
      <c r="F126" s="3"/>
      <c r="X126" s="2"/>
    </row>
    <row r="127" ht="15.75" customHeight="1">
      <c r="F127" s="3"/>
      <c r="X127" s="2"/>
    </row>
    <row r="128" ht="15.75" customHeight="1">
      <c r="F128" s="3"/>
      <c r="X128" s="2"/>
    </row>
    <row r="129" ht="15.75" customHeight="1">
      <c r="F129" s="3"/>
      <c r="X129" s="2"/>
    </row>
    <row r="130" ht="15.75" customHeight="1">
      <c r="F130" s="3"/>
      <c r="X130" s="2"/>
    </row>
    <row r="131" ht="15.75" customHeight="1">
      <c r="F131" s="3"/>
      <c r="X131" s="2"/>
    </row>
    <row r="132" ht="15.75" customHeight="1">
      <c r="F132" s="3"/>
      <c r="X132" s="2"/>
    </row>
    <row r="133" ht="15.75" customHeight="1">
      <c r="F133" s="3"/>
      <c r="X133" s="2"/>
    </row>
    <row r="134" ht="15.75" customHeight="1">
      <c r="F134" s="3"/>
      <c r="X134" s="2"/>
    </row>
    <row r="135" ht="15.75" customHeight="1">
      <c r="F135" s="3"/>
      <c r="X135" s="2"/>
    </row>
    <row r="136" ht="15.75" customHeight="1">
      <c r="F136" s="3"/>
      <c r="X136" s="2"/>
    </row>
    <row r="137" ht="15.75" customHeight="1">
      <c r="F137" s="3"/>
      <c r="X137" s="2"/>
    </row>
    <row r="138" ht="15.75" customHeight="1">
      <c r="F138" s="3"/>
      <c r="X138" s="2"/>
    </row>
    <row r="139" ht="15.75" customHeight="1">
      <c r="F139" s="3"/>
      <c r="X139" s="2"/>
    </row>
    <row r="140" ht="15.75" customHeight="1">
      <c r="F140" s="3"/>
      <c r="X140" s="2"/>
    </row>
    <row r="141" ht="15.75" customHeight="1">
      <c r="F141" s="3"/>
      <c r="X141" s="2"/>
    </row>
    <row r="142" ht="15.75" customHeight="1">
      <c r="F142" s="3"/>
      <c r="X142" s="2"/>
    </row>
    <row r="143" ht="15.75" customHeight="1">
      <c r="F143" s="3"/>
      <c r="X143" s="2"/>
    </row>
    <row r="144" ht="15.75" customHeight="1">
      <c r="F144" s="3"/>
      <c r="X144" s="2"/>
    </row>
    <row r="145" ht="15.75" customHeight="1">
      <c r="F145" s="3"/>
      <c r="X145" s="2"/>
    </row>
    <row r="146" ht="15.75" customHeight="1">
      <c r="F146" s="3"/>
      <c r="X146" s="2"/>
    </row>
    <row r="147" ht="15.75" customHeight="1">
      <c r="F147" s="3"/>
      <c r="X147" s="2"/>
    </row>
    <row r="148" ht="15.75" customHeight="1">
      <c r="F148" s="3"/>
      <c r="X148" s="2"/>
    </row>
    <row r="149" ht="15.75" customHeight="1">
      <c r="F149" s="3"/>
      <c r="X149" s="2"/>
    </row>
    <row r="150" ht="15.75" customHeight="1">
      <c r="F150" s="3"/>
      <c r="X150" s="2"/>
    </row>
    <row r="151" ht="15.75" customHeight="1">
      <c r="F151" s="3"/>
      <c r="X151" s="2"/>
    </row>
    <row r="152" ht="15.75" customHeight="1">
      <c r="F152" s="3"/>
      <c r="X152" s="2"/>
    </row>
    <row r="153" ht="15.75" customHeight="1">
      <c r="F153" s="3"/>
      <c r="X153" s="2"/>
    </row>
    <row r="154" ht="15.75" customHeight="1">
      <c r="F154" s="3"/>
      <c r="X154" s="2"/>
    </row>
    <row r="155" ht="15.75" customHeight="1">
      <c r="F155" s="3"/>
      <c r="X155" s="2"/>
    </row>
    <row r="156" ht="15.75" customHeight="1">
      <c r="F156" s="3"/>
      <c r="X156" s="2"/>
    </row>
    <row r="157" ht="15.75" customHeight="1">
      <c r="F157" s="3"/>
      <c r="X157" s="2"/>
    </row>
    <row r="158" ht="15.75" customHeight="1">
      <c r="F158" s="3"/>
      <c r="X158" s="2"/>
    </row>
    <row r="159" ht="15.75" customHeight="1">
      <c r="F159" s="3"/>
      <c r="X159" s="2"/>
    </row>
    <row r="160" ht="15.75" customHeight="1">
      <c r="F160" s="3"/>
      <c r="X160" s="2"/>
    </row>
    <row r="161" ht="15.75" customHeight="1">
      <c r="F161" s="3"/>
      <c r="X161" s="2"/>
    </row>
    <row r="162" ht="15.75" customHeight="1">
      <c r="F162" s="3"/>
      <c r="X162" s="2"/>
    </row>
    <row r="163" ht="15.75" customHeight="1">
      <c r="F163" s="3"/>
      <c r="X163" s="2"/>
    </row>
    <row r="164" ht="15.75" customHeight="1">
      <c r="F164" s="3"/>
      <c r="X164" s="2"/>
    </row>
    <row r="165" ht="15.75" customHeight="1">
      <c r="F165" s="3"/>
      <c r="X165" s="2"/>
    </row>
    <row r="166" ht="15.75" customHeight="1">
      <c r="F166" s="3"/>
      <c r="X166" s="2"/>
    </row>
    <row r="167" ht="15.75" customHeight="1">
      <c r="F167" s="3"/>
      <c r="X167" s="2"/>
    </row>
    <row r="168" ht="15.75" customHeight="1">
      <c r="F168" s="3"/>
      <c r="X168" s="2"/>
    </row>
    <row r="169" ht="15.75" customHeight="1">
      <c r="F169" s="3"/>
      <c r="X169" s="2"/>
    </row>
    <row r="170" ht="15.75" customHeight="1">
      <c r="F170" s="3"/>
      <c r="X170" s="2"/>
    </row>
    <row r="171" ht="15.75" customHeight="1">
      <c r="F171" s="3"/>
      <c r="X171" s="2"/>
    </row>
    <row r="172" ht="15.75" customHeight="1">
      <c r="F172" s="3"/>
      <c r="X172" s="2"/>
    </row>
    <row r="173" ht="15.75" customHeight="1">
      <c r="F173" s="3"/>
      <c r="X173" s="2"/>
    </row>
    <row r="174" ht="15.75" customHeight="1">
      <c r="F174" s="3"/>
      <c r="X174" s="2"/>
    </row>
    <row r="175" ht="15.75" customHeight="1">
      <c r="F175" s="3"/>
      <c r="X175" s="2"/>
    </row>
    <row r="176" ht="15.75" customHeight="1">
      <c r="F176" s="3"/>
      <c r="X176" s="2"/>
    </row>
    <row r="177" ht="15.75" customHeight="1">
      <c r="F177" s="3"/>
      <c r="X177" s="2"/>
    </row>
    <row r="178" ht="15.75" customHeight="1">
      <c r="F178" s="3"/>
      <c r="X178" s="2"/>
    </row>
    <row r="179" ht="15.75" customHeight="1">
      <c r="F179" s="3"/>
      <c r="X179" s="2"/>
    </row>
    <row r="180" ht="15.75" customHeight="1">
      <c r="F180" s="3"/>
      <c r="X180" s="2"/>
    </row>
    <row r="181" ht="15.75" customHeight="1">
      <c r="F181" s="3"/>
      <c r="X181" s="2"/>
    </row>
    <row r="182" ht="15.75" customHeight="1">
      <c r="F182" s="3"/>
      <c r="X182" s="2"/>
    </row>
    <row r="183" ht="15.75" customHeight="1">
      <c r="F183" s="3"/>
      <c r="X183" s="2"/>
    </row>
    <row r="184" ht="15.75" customHeight="1">
      <c r="F184" s="3"/>
      <c r="X184" s="2"/>
    </row>
    <row r="185" ht="15.75" customHeight="1">
      <c r="F185" s="3"/>
      <c r="X185" s="2"/>
    </row>
    <row r="186" ht="15.75" customHeight="1">
      <c r="F186" s="3"/>
      <c r="X186" s="2"/>
    </row>
    <row r="187" ht="15.75" customHeight="1">
      <c r="F187" s="3"/>
      <c r="X187" s="2"/>
    </row>
    <row r="188" ht="15.75" customHeight="1">
      <c r="F188" s="3"/>
      <c r="X188" s="2"/>
    </row>
    <row r="189" ht="15.75" customHeight="1">
      <c r="F189" s="3"/>
      <c r="X189" s="2"/>
    </row>
    <row r="190" ht="15.75" customHeight="1">
      <c r="F190" s="3"/>
      <c r="X190" s="2"/>
    </row>
    <row r="191" ht="15.75" customHeight="1">
      <c r="F191" s="3"/>
      <c r="X191" s="2"/>
    </row>
    <row r="192" ht="15.75" customHeight="1">
      <c r="F192" s="3"/>
      <c r="X192" s="2"/>
    </row>
    <row r="193" ht="15.75" customHeight="1">
      <c r="F193" s="3"/>
      <c r="X193" s="2"/>
    </row>
    <row r="194" ht="15.75" customHeight="1">
      <c r="F194" s="3"/>
      <c r="X194" s="2"/>
    </row>
    <row r="195" ht="15.75" customHeight="1">
      <c r="F195" s="3"/>
      <c r="X195" s="2"/>
    </row>
    <row r="196" ht="15.75" customHeight="1">
      <c r="F196" s="3"/>
      <c r="X196" s="2"/>
    </row>
    <row r="197" ht="15.75" customHeight="1">
      <c r="F197" s="3"/>
      <c r="X197" s="2"/>
    </row>
    <row r="198" ht="15.75" customHeight="1">
      <c r="F198" s="3"/>
      <c r="X198" s="2"/>
    </row>
    <row r="199" ht="15.75" customHeight="1">
      <c r="F199" s="3"/>
      <c r="X199" s="2"/>
    </row>
    <row r="200" ht="15.75" customHeight="1">
      <c r="F200" s="3"/>
      <c r="X200" s="2"/>
    </row>
    <row r="201" ht="15.75" customHeight="1">
      <c r="F201" s="3"/>
      <c r="X201" s="2"/>
    </row>
    <row r="202" ht="15.75" customHeight="1">
      <c r="F202" s="3"/>
      <c r="X202" s="2"/>
    </row>
    <row r="203" ht="15.75" customHeight="1">
      <c r="F203" s="3"/>
      <c r="X203" s="2"/>
    </row>
    <row r="204" ht="15.75" customHeight="1">
      <c r="F204" s="3"/>
      <c r="X204" s="2"/>
    </row>
    <row r="205" ht="15.75" customHeight="1">
      <c r="F205" s="3"/>
      <c r="X205" s="2"/>
    </row>
    <row r="206" ht="15.75" customHeight="1">
      <c r="F206" s="3"/>
      <c r="X206" s="2"/>
    </row>
    <row r="207" ht="15.75" customHeight="1">
      <c r="F207" s="3"/>
      <c r="X207" s="2"/>
    </row>
    <row r="208" ht="15.75" customHeight="1">
      <c r="F208" s="3"/>
      <c r="X208" s="2"/>
    </row>
    <row r="209" ht="15.75" customHeight="1">
      <c r="F209" s="3"/>
      <c r="X209" s="2"/>
    </row>
    <row r="210" ht="15.75" customHeight="1">
      <c r="F210" s="3"/>
      <c r="X210" s="2"/>
    </row>
    <row r="211" ht="15.75" customHeight="1">
      <c r="F211" s="3"/>
      <c r="X211" s="2"/>
    </row>
    <row r="212" ht="15.75" customHeight="1">
      <c r="F212" s="3"/>
      <c r="X212" s="2"/>
    </row>
    <row r="213" ht="15.75" customHeight="1">
      <c r="F213" s="3"/>
      <c r="X213" s="2"/>
    </row>
    <row r="214" ht="15.75" customHeight="1">
      <c r="F214" s="3"/>
      <c r="X214" s="2"/>
    </row>
    <row r="215" ht="15.75" customHeight="1">
      <c r="F215" s="3"/>
      <c r="X215" s="2"/>
    </row>
    <row r="216" ht="15.75" customHeight="1">
      <c r="F216" s="3"/>
      <c r="X216" s="2"/>
    </row>
    <row r="217" ht="15.75" customHeight="1">
      <c r="F217" s="3"/>
      <c r="X217" s="2"/>
    </row>
    <row r="218" ht="15.75" customHeight="1">
      <c r="F218" s="3"/>
      <c r="X218" s="2"/>
    </row>
    <row r="219" ht="15.75" customHeight="1">
      <c r="F219" s="3"/>
      <c r="X219" s="2"/>
    </row>
    <row r="220" ht="15.75" customHeight="1">
      <c r="F220" s="3"/>
      <c r="X220" s="2"/>
    </row>
    <row r="221" ht="15.75" customHeight="1">
      <c r="F221" s="3"/>
      <c r="X221" s="2"/>
    </row>
    <row r="222" ht="15.75" customHeight="1">
      <c r="F222" s="3"/>
      <c r="X222" s="2"/>
    </row>
    <row r="223" ht="15.75" customHeight="1">
      <c r="F223" s="3"/>
      <c r="X223" s="2"/>
    </row>
    <row r="224" ht="15.75" customHeight="1">
      <c r="F224" s="3"/>
      <c r="X224" s="2"/>
    </row>
    <row r="225" ht="15.75" customHeight="1">
      <c r="F225" s="3"/>
      <c r="X225" s="2"/>
    </row>
    <row r="226" ht="15.75" customHeight="1">
      <c r="F226" s="3"/>
      <c r="X226" s="2"/>
    </row>
    <row r="227" ht="15.75" customHeight="1">
      <c r="F227" s="3"/>
      <c r="X227" s="2"/>
    </row>
    <row r="228" ht="15.75" customHeight="1">
      <c r="F228" s="3"/>
      <c r="X228" s="2"/>
    </row>
    <row r="229" ht="15.75" customHeight="1">
      <c r="F229" s="3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1">
    <mergeCell ref="B2:E3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2025-09-29T06:48:20Z</dcterms:created>
  <dc:creator>Thibault Sup'r Toussaint</dc:creator>
</cp:coreProperties>
</file>